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9165" windowHeight="4995" tabRatio="601" firstSheet="2" activeTab="2"/>
  </bookViews>
  <sheets>
    <sheet name="Hoja1" sheetId="1" state="hidden" r:id="rId1"/>
    <sheet name="Pob.2004" sheetId="2" state="hidden" r:id="rId2"/>
    <sheet name="Poblacion 2004" sheetId="3" r:id="rId3"/>
    <sheet name="Hoja2" sheetId="4" state="hidden" r:id="rId4"/>
  </sheets>
  <definedNames>
    <definedName name="_xlnm.Print_Area" localSheetId="1">'Pob.2004'!$A$1:$BW$18</definedName>
  </definedNames>
  <calcPr fullCalcOnLoad="1"/>
</workbook>
</file>

<file path=xl/sharedStrings.xml><?xml version="1.0" encoding="utf-8"?>
<sst xmlns="http://schemas.openxmlformats.org/spreadsheetml/2006/main" count="536" uniqueCount="106">
  <si>
    <t>DEPARTAMENTO</t>
  </si>
  <si>
    <t>TOTAL</t>
  </si>
  <si>
    <t>POBLACION FEMENINA</t>
  </si>
  <si>
    <t>PROVINCIAS,  DISTRITOS Y</t>
  </si>
  <si>
    <t>&lt; 1 AÑO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</si>
  <si>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</si>
  <si>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</si>
  <si>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</si>
  <si>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</si>
  <si>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</si>
  <si>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</si>
  <si>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</si>
  <si>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</si>
  <si>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</si>
  <si>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MEF</t>
  </si>
  <si>
    <t>ESTABLECIMIENTOS</t>
  </si>
  <si>
    <t>RN</t>
  </si>
  <si>
    <t>1M-11M</t>
  </si>
  <si>
    <t>AÑO</t>
  </si>
  <si>
    <t>AÑOS</t>
  </si>
  <si>
    <t>5-9 AÑOS</t>
  </si>
  <si>
    <t>10-14 AÑOS</t>
  </si>
  <si>
    <t>15- 19 AÑOS</t>
  </si>
  <si>
    <t>15 - 49</t>
  </si>
  <si>
    <t>PROV. TUMBES</t>
  </si>
  <si>
    <t>DIST.   TUMBES</t>
  </si>
  <si>
    <t>C.S. Pampa Grande</t>
  </si>
  <si>
    <t>P.S. Puerto Pizarro</t>
  </si>
  <si>
    <t>P.S. Andrés Araujo</t>
  </si>
  <si>
    <t>DIST. CORRALES</t>
  </si>
  <si>
    <t>C.S. Corrales</t>
  </si>
  <si>
    <t>P.S. San Isidro</t>
  </si>
  <si>
    <t>P.S. Malval</t>
  </si>
  <si>
    <t>DIST. SAN JUAN DE LA V.</t>
  </si>
  <si>
    <t>P.S. Cerro Blanco</t>
  </si>
  <si>
    <t>P.S. Garbanzal</t>
  </si>
  <si>
    <t>DIST. SAN JACINTO</t>
  </si>
  <si>
    <t>C.S. San Jacinto</t>
  </si>
  <si>
    <t>P.S. Rica Playa</t>
  </si>
  <si>
    <t>P.S. Vaquería</t>
  </si>
  <si>
    <t>P.S. Casa Blanqueada</t>
  </si>
  <si>
    <t>P.S. Oidor</t>
  </si>
  <si>
    <t>DIST. LA CRUZ</t>
  </si>
  <si>
    <t>C.S. La Cruz</t>
  </si>
  <si>
    <t>DIST. PAMPAS DE HOSPITAL</t>
  </si>
  <si>
    <t>C.S. Pampas de Hospital</t>
  </si>
  <si>
    <t>P.S. Cruz Blanca</t>
  </si>
  <si>
    <t>PROV. CONT. VILLAR</t>
  </si>
  <si>
    <t>DIST. ZORRITOS</t>
  </si>
  <si>
    <t>C.S. Zorritos</t>
  </si>
  <si>
    <t>P.S. Grau</t>
  </si>
  <si>
    <t>P.S. Acapulco</t>
  </si>
  <si>
    <t>P.S. Cancas</t>
  </si>
  <si>
    <t>P.S. Bocapán</t>
  </si>
  <si>
    <t>DIST. CASITAS</t>
  </si>
  <si>
    <t>C.S. Cañaveral</t>
  </si>
  <si>
    <t>P.S. La Choza</t>
  </si>
  <si>
    <t>P.S. Trigal</t>
  </si>
  <si>
    <t>PROV. ZARUMILLA</t>
  </si>
  <si>
    <t>DIST. ZARUMILLA</t>
  </si>
  <si>
    <t>C.S. Zarumilla</t>
  </si>
  <si>
    <t>DIST. MATAPALO</t>
  </si>
  <si>
    <t>C.S. Matapalo</t>
  </si>
  <si>
    <t>DIST. PAPAYAL</t>
  </si>
  <si>
    <t>C.S. Papayal</t>
  </si>
  <si>
    <t>P.S. Uña de Gato</t>
  </si>
  <si>
    <t>P.S. La Palma</t>
  </si>
  <si>
    <t>P.S. Lechugal</t>
  </si>
  <si>
    <t>P.S. El Porvenir</t>
  </si>
  <si>
    <t>DIST. AGUAS VERDES</t>
  </si>
  <si>
    <t>C.S. Aguas Verdes</t>
  </si>
  <si>
    <t>P.S. Pocitos</t>
  </si>
  <si>
    <t>P.S. La Curva</t>
  </si>
  <si>
    <t>P.S. Cuchareta Baja</t>
  </si>
  <si>
    <t>P.S. Loma Saavedra</t>
  </si>
  <si>
    <t>Hospital de Apoyo "JAMO"</t>
  </si>
  <si>
    <t>GEST.</t>
  </si>
  <si>
    <t>NAC.</t>
  </si>
  <si>
    <t>C.S. San Juan de la Virgen</t>
  </si>
  <si>
    <t>DPTO. TUMBES</t>
  </si>
  <si>
    <t>P.S. Barrancos.</t>
  </si>
  <si>
    <t xml:space="preserve">R E G I O N   D E   S A L U D   T U M B E S </t>
  </si>
  <si>
    <t>G  R  U  P  O  S     D  E     E  D  A  D</t>
  </si>
  <si>
    <t>P.S. Pajaritos</t>
  </si>
  <si>
    <t>P.S. Capitan Hoyle</t>
  </si>
  <si>
    <t>POBLACION TOTAL MINSA</t>
  </si>
  <si>
    <t>65 -   69</t>
  </si>
  <si>
    <t>70 -   74</t>
  </si>
  <si>
    <t>75 -   79</t>
  </si>
  <si>
    <t>80  y  +</t>
  </si>
  <si>
    <t xml:space="preserve">   65 - 69</t>
  </si>
  <si>
    <t xml:space="preserve">POBLACIÓN TOTAL MINSA  2004 </t>
  </si>
  <si>
    <t xml:space="preserve">P.S. Cabuyal    </t>
  </si>
  <si>
    <t>OFICINA DE ESTADÍSTICA E INFORMÁTICA Y TELECOMUNICACIONES</t>
  </si>
  <si>
    <t>POBLACIÓN ESTIMADA POR ESTABLECIMIENTOS DE SALUD AÑO 2004</t>
  </si>
  <si>
    <t>OFICINA  DE  ESTADÍSTICA  E  INFORMÁTICA Y TELECOMUNICACIONES</t>
  </si>
  <si>
    <t>% POBLACIÓN EN POBREZA</t>
  </si>
  <si>
    <t>POBLACIÓN TOTAL Y POBLACIÓN POBRE ESTIMADA POR GRUPOS DE EDAD DE 15 A 19 AÑOS</t>
  </si>
  <si>
    <t>TUMBES AÑO 2004</t>
  </si>
  <si>
    <t>SEXO</t>
  </si>
  <si>
    <t>M</t>
  </si>
  <si>
    <t>F</t>
  </si>
  <si>
    <t>65+AÑOS</t>
  </si>
  <si>
    <t xml:space="preserve"> 1 - 4 AÑO</t>
  </si>
  <si>
    <t>POBLACIÓN ESTIMADA POR SEXO Y GRUPOS ETAREOS DEL DISTRITO DE TUMBES AÑO 2004</t>
  </si>
  <si>
    <t>DISTRITOS Y</t>
  </si>
</sst>
</file>

<file path=xl/styles.xml><?xml version="1.0" encoding="utf-8"?>
<styleSheet xmlns="http://schemas.openxmlformats.org/spreadsheetml/2006/main">
  <numFmts count="3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&quot;$&quot;\ * #,##0.00_ ;_ &quot;$&quot;\ * \-#,##0.00_ ;_ &quot;$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* #,##0_);_(* \(#,##0\);_(* &quot;-&quot;_);_(@_)"/>
    <numFmt numFmtId="184" formatCode="_(&quot;S/.&quot;\ * #,##0.00_);_(&quot;S/.&quot;\ * \(#,##0.00\);_(&quot;S/.&quot;\ * &quot;-&quot;??_);_(@_)"/>
    <numFmt numFmtId="185" formatCode="_(* #,##0.00_);_(* \(#,##0.00\);_(* &quot;-&quot;??_);_(@_)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mmmm\ d\,\ yyyy"/>
    <numFmt numFmtId="191" formatCode="0.00000"/>
    <numFmt numFmtId="192" formatCode="_-* #,##0\ _P_t_s_-;\-* #,##0\ _P_t_s_-;_-* &quot;-&quot;??\ _P_t_s_-;_-@_-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0"/>
    </font>
    <font>
      <b/>
      <sz val="11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b/>
      <sz val="9"/>
      <name val="Tahoma"/>
      <family val="2"/>
    </font>
    <font>
      <b/>
      <i/>
      <sz val="10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Continuous"/>
    </xf>
    <xf numFmtId="0" fontId="4" fillId="33" borderId="14" xfId="0" applyFont="1" applyFill="1" applyBorder="1" applyAlignment="1">
      <alignment horizontal="centerContinuous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90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3" fontId="4" fillId="0" borderId="18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1" fontId="4" fillId="0" borderId="12" xfId="0" applyNumberFormat="1" applyFont="1" applyBorder="1" applyAlignment="1">
      <alignment horizontal="center"/>
    </xf>
    <xf numFmtId="192" fontId="4" fillId="0" borderId="12" xfId="46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33" borderId="18" xfId="0" applyNumberFormat="1" applyFont="1" applyFill="1" applyBorder="1" applyAlignment="1">
      <alignment/>
    </xf>
    <xf numFmtId="3" fontId="4" fillId="33" borderId="19" xfId="0" applyNumberFormat="1" applyFont="1" applyFill="1" applyBorder="1" applyAlignment="1">
      <alignment/>
    </xf>
    <xf numFmtId="191" fontId="4" fillId="34" borderId="17" xfId="0" applyNumberFormat="1" applyFont="1" applyFill="1" applyBorder="1" applyAlignment="1">
      <alignment horizontal="center"/>
    </xf>
    <xf numFmtId="191" fontId="4" fillId="34" borderId="17" xfId="0" applyNumberFormat="1" applyFont="1" applyFill="1" applyBorder="1" applyAlignment="1">
      <alignment/>
    </xf>
    <xf numFmtId="191" fontId="4" fillId="34" borderId="12" xfId="0" applyNumberFormat="1" applyFont="1" applyFill="1" applyBorder="1" applyAlignment="1">
      <alignment/>
    </xf>
    <xf numFmtId="191" fontId="4" fillId="34" borderId="14" xfId="0" applyNumberFormat="1" applyFont="1" applyFill="1" applyBorder="1" applyAlignment="1">
      <alignment/>
    </xf>
    <xf numFmtId="191" fontId="4" fillId="34" borderId="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/>
    </xf>
    <xf numFmtId="191" fontId="5" fillId="0" borderId="0" xfId="0" applyNumberFormat="1" applyFont="1" applyAlignment="1">
      <alignment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1" fontId="5" fillId="0" borderId="12" xfId="0" applyNumberFormat="1" applyFont="1" applyBorder="1" applyAlignment="1">
      <alignment/>
    </xf>
    <xf numFmtId="191" fontId="4" fillId="0" borderId="12" xfId="0" applyNumberFormat="1" applyFont="1" applyBorder="1" applyAlignment="1">
      <alignment/>
    </xf>
    <xf numFmtId="191" fontId="4" fillId="0" borderId="15" xfId="0" applyNumberFormat="1" applyFont="1" applyBorder="1" applyAlignment="1">
      <alignment/>
    </xf>
    <xf numFmtId="191" fontId="4" fillId="0" borderId="16" xfId="0" applyNumberFormat="1" applyFont="1" applyBorder="1" applyAlignment="1">
      <alignment/>
    </xf>
    <xf numFmtId="191" fontId="4" fillId="0" borderId="0" xfId="0" applyNumberFormat="1" applyFont="1" applyAlignment="1">
      <alignment/>
    </xf>
    <xf numFmtId="3" fontId="5" fillId="0" borderId="12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91" fontId="4" fillId="0" borderId="12" xfId="0" applyNumberFormat="1" applyFont="1" applyFill="1" applyBorder="1" applyAlignment="1">
      <alignment/>
    </xf>
    <xf numFmtId="0" fontId="5" fillId="0" borderId="17" xfId="0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191" fontId="4" fillId="0" borderId="15" xfId="0" applyNumberFormat="1" applyFont="1" applyFill="1" applyBorder="1" applyAlignment="1">
      <alignment/>
    </xf>
    <xf numFmtId="0" fontId="4" fillId="0" borderId="0" xfId="0" applyFont="1" applyAlignment="1">
      <alignment/>
    </xf>
    <xf numFmtId="191" fontId="4" fillId="34" borderId="18" xfId="0" applyNumberFormat="1" applyFont="1" applyFill="1" applyBorder="1" applyAlignment="1">
      <alignment/>
    </xf>
    <xf numFmtId="0" fontId="5" fillId="0" borderId="18" xfId="0" applyFont="1" applyFill="1" applyBorder="1" applyAlignment="1">
      <alignment horizontal="left"/>
    </xf>
    <xf numFmtId="3" fontId="5" fillId="0" borderId="18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2" fontId="5" fillId="0" borderId="18" xfId="0" applyNumberFormat="1" applyFont="1" applyBorder="1" applyAlignment="1">
      <alignment/>
    </xf>
    <xf numFmtId="0" fontId="4" fillId="35" borderId="18" xfId="0" applyFont="1" applyFill="1" applyBorder="1" applyAlignment="1">
      <alignment horizontal="left"/>
    </xf>
    <xf numFmtId="3" fontId="4" fillId="35" borderId="18" xfId="0" applyNumberFormat="1" applyFont="1" applyFill="1" applyBorder="1" applyAlignment="1">
      <alignment/>
    </xf>
    <xf numFmtId="3" fontId="4" fillId="35" borderId="19" xfId="0" applyNumberFormat="1" applyFont="1" applyFill="1" applyBorder="1" applyAlignment="1">
      <alignment/>
    </xf>
    <xf numFmtId="2" fontId="4" fillId="35" borderId="18" xfId="0" applyNumberFormat="1" applyFont="1" applyFill="1" applyBorder="1" applyAlignment="1">
      <alignment/>
    </xf>
    <xf numFmtId="190" fontId="5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33" borderId="12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3" fontId="8" fillId="33" borderId="18" xfId="0" applyNumberFormat="1" applyFont="1" applyFill="1" applyBorder="1" applyAlignment="1">
      <alignment/>
    </xf>
    <xf numFmtId="191" fontId="8" fillId="34" borderId="17" xfId="0" applyNumberFormat="1" applyFont="1" applyFill="1" applyBorder="1" applyAlignment="1">
      <alignment/>
    </xf>
    <xf numFmtId="3" fontId="9" fillId="0" borderId="12" xfId="0" applyNumberFormat="1" applyFont="1" applyBorder="1" applyAlignment="1">
      <alignment/>
    </xf>
    <xf numFmtId="191" fontId="8" fillId="0" borderId="12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191" fontId="8" fillId="34" borderId="12" xfId="0" applyNumberFormat="1" applyFont="1" applyFill="1" applyBorder="1" applyAlignment="1">
      <alignment/>
    </xf>
    <xf numFmtId="1" fontId="8" fillId="34" borderId="12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1" fontId="8" fillId="0" borderId="12" xfId="0" applyNumberFormat="1" applyFont="1" applyBorder="1" applyAlignment="1">
      <alignment/>
    </xf>
    <xf numFmtId="191" fontId="9" fillId="34" borderId="17" xfId="0" applyNumberFormat="1" applyFont="1" applyFill="1" applyBorder="1" applyAlignment="1">
      <alignment/>
    </xf>
    <xf numFmtId="191" fontId="9" fillId="0" borderId="12" xfId="0" applyNumberFormat="1" applyFont="1" applyBorder="1" applyAlignment="1">
      <alignment/>
    </xf>
    <xf numFmtId="3" fontId="9" fillId="0" borderId="12" xfId="0" applyNumberFormat="1" applyFont="1" applyFill="1" applyBorder="1" applyAlignment="1">
      <alignment/>
    </xf>
    <xf numFmtId="0" fontId="8" fillId="33" borderId="18" xfId="0" applyFont="1" applyFill="1" applyBorder="1" applyAlignment="1">
      <alignment horizontal="center"/>
    </xf>
    <xf numFmtId="3" fontId="5" fillId="0" borderId="0" xfId="0" applyNumberFormat="1" applyFont="1" applyAlignment="1">
      <alignment/>
    </xf>
    <xf numFmtId="16" fontId="8" fillId="33" borderId="17" xfId="0" applyNumberFormat="1" applyFont="1" applyFill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91" fontId="8" fillId="0" borderId="12" xfId="0" applyNumberFormat="1" applyFont="1" applyBorder="1" applyAlignment="1">
      <alignment horizontal="center"/>
    </xf>
    <xf numFmtId="3" fontId="8" fillId="33" borderId="17" xfId="0" applyNumberFormat="1" applyFont="1" applyFill="1" applyBorder="1" applyAlignment="1">
      <alignment/>
    </xf>
    <xf numFmtId="3" fontId="8" fillId="34" borderId="0" xfId="0" applyNumberFormat="1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191" fontId="4" fillId="0" borderId="17" xfId="0" applyNumberFormat="1" applyFont="1" applyBorder="1" applyAlignment="1">
      <alignment/>
    </xf>
    <xf numFmtId="191" fontId="8" fillId="0" borderId="17" xfId="0" applyNumberFormat="1" applyFont="1" applyBorder="1" applyAlignment="1">
      <alignment/>
    </xf>
    <xf numFmtId="191" fontId="4" fillId="0" borderId="14" xfId="0" applyNumberFormat="1" applyFont="1" applyBorder="1" applyAlignment="1">
      <alignment/>
    </xf>
    <xf numFmtId="191" fontId="9" fillId="0" borderId="17" xfId="0" applyNumberFormat="1" applyFont="1" applyBorder="1" applyAlignment="1">
      <alignment/>
    </xf>
    <xf numFmtId="191" fontId="4" fillId="0" borderId="13" xfId="0" applyNumberFormat="1" applyFont="1" applyBorder="1" applyAlignment="1">
      <alignment/>
    </xf>
    <xf numFmtId="0" fontId="11" fillId="35" borderId="12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190" fontId="5" fillId="0" borderId="23" xfId="0" applyNumberFormat="1" applyFont="1" applyBorder="1" applyAlignment="1">
      <alignment horizontal="center"/>
    </xf>
    <xf numFmtId="190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D13" sqref="D13"/>
    </sheetView>
  </sheetViews>
  <sheetFormatPr defaultColWidth="11.421875" defaultRowHeight="12.75"/>
  <cols>
    <col min="1" max="1" width="30.140625" style="3" customWidth="1"/>
    <col min="2" max="2" width="14.421875" style="3" customWidth="1"/>
    <col min="3" max="7" width="7.8515625" style="3" customWidth="1"/>
    <col min="8" max="8" width="12.57421875" style="3" customWidth="1"/>
    <col min="9" max="9" width="13.421875" style="3" customWidth="1"/>
    <col min="10" max="11" width="11.421875" style="3" customWidth="1"/>
    <col min="12" max="12" width="14.8515625" style="3" bestFit="1" customWidth="1"/>
    <col min="13" max="16384" width="11.421875" style="3" customWidth="1"/>
  </cols>
  <sheetData>
    <row r="1" spans="1:9" ht="20.25" customHeight="1">
      <c r="A1" s="106" t="s">
        <v>97</v>
      </c>
      <c r="B1" s="106"/>
      <c r="C1" s="106"/>
      <c r="D1" s="106"/>
      <c r="E1" s="106"/>
      <c r="F1" s="106"/>
      <c r="G1" s="106"/>
      <c r="H1" s="106"/>
      <c r="I1" s="106"/>
    </row>
    <row r="2" spans="1:9" ht="15.75" customHeight="1">
      <c r="A2" s="106" t="s">
        <v>98</v>
      </c>
      <c r="B2" s="106"/>
      <c r="C2" s="106"/>
      <c r="D2" s="106"/>
      <c r="E2" s="106"/>
      <c r="F2" s="106"/>
      <c r="G2" s="106"/>
      <c r="H2" s="106"/>
      <c r="I2" s="106"/>
    </row>
    <row r="3" spans="1:9" ht="19.5" customHeight="1">
      <c r="A3" s="106" t="s">
        <v>93</v>
      </c>
      <c r="B3" s="106"/>
      <c r="C3" s="106"/>
      <c r="D3" s="106"/>
      <c r="E3" s="106"/>
      <c r="F3" s="106"/>
      <c r="G3" s="106"/>
      <c r="H3" s="106"/>
      <c r="I3" s="106"/>
    </row>
    <row r="4" spans="1:8" ht="19.5" customHeight="1">
      <c r="A4" s="15"/>
      <c r="B4" s="15"/>
      <c r="C4" s="16"/>
      <c r="D4" s="16"/>
      <c r="E4" s="16"/>
      <c r="F4" s="16"/>
      <c r="G4" s="111"/>
      <c r="H4" s="111"/>
    </row>
    <row r="5" spans="7:8" ht="13.5" thickBot="1">
      <c r="G5" s="110"/>
      <c r="H5" s="110"/>
    </row>
    <row r="6" spans="1:9" ht="20.25" customHeight="1" thickBot="1">
      <c r="A6" s="1" t="s">
        <v>0</v>
      </c>
      <c r="B6" s="103" t="s">
        <v>91</v>
      </c>
      <c r="C6" s="107" t="s">
        <v>82</v>
      </c>
      <c r="D6" s="108"/>
      <c r="E6" s="108"/>
      <c r="F6" s="108"/>
      <c r="G6" s="108"/>
      <c r="H6" s="109"/>
      <c r="I6" s="103" t="s">
        <v>96</v>
      </c>
    </row>
    <row r="7" spans="1:9" ht="13.5" customHeight="1">
      <c r="A7" s="4" t="s">
        <v>3</v>
      </c>
      <c r="B7" s="104"/>
      <c r="C7" s="1">
        <v>15</v>
      </c>
      <c r="D7" s="1">
        <v>16</v>
      </c>
      <c r="E7" s="1">
        <v>17</v>
      </c>
      <c r="F7" s="1">
        <v>18</v>
      </c>
      <c r="G7" s="1">
        <v>19</v>
      </c>
      <c r="H7" s="1" t="s">
        <v>1</v>
      </c>
      <c r="I7" s="104"/>
    </row>
    <row r="8" spans="1:9" ht="13.5" customHeight="1" thickBot="1">
      <c r="A8" s="11" t="s">
        <v>15</v>
      </c>
      <c r="B8" s="105"/>
      <c r="C8" s="11" t="s">
        <v>19</v>
      </c>
      <c r="D8" s="11" t="s">
        <v>19</v>
      </c>
      <c r="E8" s="11" t="s">
        <v>19</v>
      </c>
      <c r="F8" s="11" t="s">
        <v>19</v>
      </c>
      <c r="G8" s="11" t="s">
        <v>19</v>
      </c>
      <c r="H8" s="11" t="s">
        <v>22</v>
      </c>
      <c r="I8" s="105"/>
    </row>
    <row r="9" spans="1:9" ht="18" customHeight="1" thickBot="1">
      <c r="A9" s="60" t="s">
        <v>79</v>
      </c>
      <c r="B9" s="61">
        <v>211089.2355192566</v>
      </c>
      <c r="C9" s="61">
        <v>4758.079986</v>
      </c>
      <c r="D9" s="61">
        <v>4754.900845</v>
      </c>
      <c r="E9" s="61">
        <v>4733.566363</v>
      </c>
      <c r="F9" s="61">
        <v>4684.208073</v>
      </c>
      <c r="G9" s="61">
        <v>4614</v>
      </c>
      <c r="H9" s="61">
        <v>23545.480679</v>
      </c>
      <c r="I9" s="61"/>
    </row>
    <row r="10" spans="1:9" ht="18" customHeight="1" thickBot="1">
      <c r="A10" s="60" t="s">
        <v>24</v>
      </c>
      <c r="B10" s="61">
        <v>153246</v>
      </c>
      <c r="C10" s="61">
        <v>3454.0204489999996</v>
      </c>
      <c r="D10" s="61">
        <v>3452.02045</v>
      </c>
      <c r="E10" s="61">
        <v>3436.566363</v>
      </c>
      <c r="F10" s="61">
        <v>3400.061673</v>
      </c>
      <c r="G10" s="61">
        <v>3349</v>
      </c>
      <c r="H10" s="61">
        <v>17092.394347</v>
      </c>
      <c r="I10" s="61"/>
    </row>
    <row r="11" spans="1:9" ht="18" customHeight="1" thickBot="1">
      <c r="A11" s="56" t="s">
        <v>25</v>
      </c>
      <c r="B11" s="57">
        <v>101840.10052</v>
      </c>
      <c r="C11" s="57">
        <v>2294.9977049999998</v>
      </c>
      <c r="D11" s="57">
        <v>2293.997706</v>
      </c>
      <c r="E11" s="57">
        <v>2283.997716</v>
      </c>
      <c r="F11" s="57">
        <v>2260.40122</v>
      </c>
      <c r="G11" s="57">
        <v>2226</v>
      </c>
      <c r="H11" s="50">
        <v>11359.394347000001</v>
      </c>
      <c r="I11" s="59">
        <v>48.6</v>
      </c>
    </row>
    <row r="12" spans="1:9" ht="18" customHeight="1" thickBot="1">
      <c r="A12" s="56" t="s">
        <v>29</v>
      </c>
      <c r="B12" s="57">
        <v>22817.8798961274</v>
      </c>
      <c r="C12" s="57">
        <v>514</v>
      </c>
      <c r="D12" s="57">
        <v>514</v>
      </c>
      <c r="E12" s="57">
        <v>512</v>
      </c>
      <c r="F12" s="57">
        <v>506</v>
      </c>
      <c r="G12" s="57">
        <v>499</v>
      </c>
      <c r="H12" s="57">
        <v>2545</v>
      </c>
      <c r="I12" s="59">
        <v>67.2</v>
      </c>
    </row>
    <row r="13" spans="1:9" ht="18" customHeight="1" thickBot="1">
      <c r="A13" s="56" t="s">
        <v>33</v>
      </c>
      <c r="B13" s="57">
        <v>4172.773586</v>
      </c>
      <c r="C13" s="57">
        <v>94</v>
      </c>
      <c r="D13" s="57">
        <v>94</v>
      </c>
      <c r="E13" s="57">
        <v>94</v>
      </c>
      <c r="F13" s="57">
        <v>93</v>
      </c>
      <c r="G13" s="57">
        <v>91</v>
      </c>
      <c r="H13" s="57">
        <v>466</v>
      </c>
      <c r="I13" s="59">
        <v>73.64</v>
      </c>
    </row>
    <row r="14" spans="1:9" ht="18" customHeight="1" thickBot="1">
      <c r="A14" s="56" t="s">
        <v>36</v>
      </c>
      <c r="B14" s="57">
        <v>8073.8007008</v>
      </c>
      <c r="C14" s="57">
        <v>182</v>
      </c>
      <c r="D14" s="57">
        <v>182</v>
      </c>
      <c r="E14" s="57">
        <v>181</v>
      </c>
      <c r="F14" s="57">
        <v>179</v>
      </c>
      <c r="G14" s="57">
        <v>176</v>
      </c>
      <c r="H14" s="57">
        <v>900</v>
      </c>
      <c r="I14" s="59">
        <v>79.03</v>
      </c>
    </row>
    <row r="15" spans="1:9" ht="18" customHeight="1" thickBot="1">
      <c r="A15" s="56" t="s">
        <v>42</v>
      </c>
      <c r="B15" s="57">
        <v>9608</v>
      </c>
      <c r="C15" s="57">
        <v>217</v>
      </c>
      <c r="D15" s="57">
        <v>216</v>
      </c>
      <c r="E15" s="57">
        <v>215</v>
      </c>
      <c r="F15" s="57">
        <v>213</v>
      </c>
      <c r="G15" s="57">
        <v>210</v>
      </c>
      <c r="H15" s="57">
        <v>1071</v>
      </c>
      <c r="I15" s="59">
        <v>62.97</v>
      </c>
    </row>
    <row r="16" spans="1:9" ht="18" customHeight="1" thickBot="1">
      <c r="A16" s="56" t="s">
        <v>44</v>
      </c>
      <c r="B16" s="57">
        <v>6733.735909999999</v>
      </c>
      <c r="C16" s="57">
        <v>152.022744</v>
      </c>
      <c r="D16" s="57">
        <v>152.022744</v>
      </c>
      <c r="E16" s="57">
        <v>150.568647</v>
      </c>
      <c r="F16" s="57">
        <v>148.66045300000002</v>
      </c>
      <c r="G16" s="57">
        <v>147</v>
      </c>
      <c r="H16" s="57">
        <v>751</v>
      </c>
      <c r="I16" s="59">
        <v>75.5</v>
      </c>
    </row>
    <row r="17" spans="1:9" ht="16.5" customHeight="1" thickBot="1">
      <c r="A17" s="60" t="s">
        <v>47</v>
      </c>
      <c r="B17" s="62">
        <v>18191.332483056583</v>
      </c>
      <c r="C17" s="61">
        <v>410.179142</v>
      </c>
      <c r="D17" s="61">
        <v>410</v>
      </c>
      <c r="E17" s="61">
        <v>408</v>
      </c>
      <c r="F17" s="61">
        <v>404</v>
      </c>
      <c r="G17" s="61">
        <v>398</v>
      </c>
      <c r="H17" s="61">
        <v>2030.179142</v>
      </c>
      <c r="I17" s="63"/>
    </row>
    <row r="18" spans="1:9" ht="16.5" customHeight="1" thickBot="1">
      <c r="A18" s="56" t="s">
        <v>48</v>
      </c>
      <c r="B18" s="58">
        <v>15241</v>
      </c>
      <c r="C18" s="57">
        <v>344</v>
      </c>
      <c r="D18" s="57">
        <v>343</v>
      </c>
      <c r="E18" s="57">
        <v>342</v>
      </c>
      <c r="F18" s="57">
        <v>338</v>
      </c>
      <c r="G18" s="57">
        <v>334</v>
      </c>
      <c r="H18" s="57">
        <v>1701</v>
      </c>
      <c r="I18" s="59">
        <v>75.3</v>
      </c>
    </row>
    <row r="19" spans="1:9" ht="16.5" customHeight="1" thickBot="1">
      <c r="A19" s="56" t="s">
        <v>54</v>
      </c>
      <c r="B19" s="58">
        <v>2950.3324830565816</v>
      </c>
      <c r="C19" s="57">
        <v>66.179142</v>
      </c>
      <c r="D19" s="57">
        <v>67</v>
      </c>
      <c r="E19" s="57">
        <v>66</v>
      </c>
      <c r="F19" s="57">
        <v>66</v>
      </c>
      <c r="G19" s="57">
        <v>64</v>
      </c>
      <c r="H19" s="57">
        <v>329.179142</v>
      </c>
      <c r="I19" s="59">
        <v>88.5</v>
      </c>
    </row>
    <row r="20" spans="1:9" ht="16.5" customHeight="1" thickBot="1">
      <c r="A20" s="60" t="s">
        <v>58</v>
      </c>
      <c r="B20" s="61">
        <v>39651.9030362</v>
      </c>
      <c r="C20" s="61">
        <v>893.880395</v>
      </c>
      <c r="D20" s="61">
        <v>892.880395</v>
      </c>
      <c r="E20" s="61">
        <v>889</v>
      </c>
      <c r="F20" s="61">
        <v>880.1464</v>
      </c>
      <c r="G20" s="61">
        <v>867</v>
      </c>
      <c r="H20" s="61">
        <v>4422.90719</v>
      </c>
      <c r="I20" s="63"/>
    </row>
    <row r="21" spans="1:9" ht="16.5" customHeight="1" thickBot="1">
      <c r="A21" s="56" t="s">
        <v>59</v>
      </c>
      <c r="B21" s="57">
        <v>17731</v>
      </c>
      <c r="C21" s="57">
        <v>400</v>
      </c>
      <c r="D21" s="57">
        <v>399</v>
      </c>
      <c r="E21" s="57">
        <v>397</v>
      </c>
      <c r="F21" s="57">
        <v>393</v>
      </c>
      <c r="G21" s="57">
        <v>388</v>
      </c>
      <c r="H21" s="57">
        <v>1977</v>
      </c>
      <c r="I21" s="59">
        <v>52.42</v>
      </c>
    </row>
    <row r="22" spans="1:9" ht="16.5" customHeight="1" thickBot="1">
      <c r="A22" s="56" t="s">
        <v>61</v>
      </c>
      <c r="B22" s="57">
        <v>1105</v>
      </c>
      <c r="C22" s="57">
        <v>25</v>
      </c>
      <c r="D22" s="57">
        <v>25</v>
      </c>
      <c r="E22" s="57">
        <v>25</v>
      </c>
      <c r="F22" s="57">
        <v>25</v>
      </c>
      <c r="G22" s="57">
        <v>24</v>
      </c>
      <c r="H22" s="57">
        <v>124</v>
      </c>
      <c r="I22" s="59">
        <v>82.1</v>
      </c>
    </row>
    <row r="23" spans="1:9" ht="16.5" customHeight="1" thickBot="1">
      <c r="A23" s="56" t="s">
        <v>63</v>
      </c>
      <c r="B23" s="58">
        <v>7231.5388126</v>
      </c>
      <c r="C23" s="57">
        <v>162.880395</v>
      </c>
      <c r="D23" s="57">
        <v>162.880395</v>
      </c>
      <c r="E23" s="57">
        <v>162</v>
      </c>
      <c r="F23" s="57">
        <v>160.1464</v>
      </c>
      <c r="G23" s="57">
        <v>158</v>
      </c>
      <c r="H23" s="57">
        <v>805.90719</v>
      </c>
      <c r="I23" s="59">
        <v>95.7</v>
      </c>
    </row>
    <row r="24" spans="1:9" ht="16.5" customHeight="1" thickBot="1">
      <c r="A24" s="56" t="s">
        <v>69</v>
      </c>
      <c r="B24" s="57">
        <v>13584.3642236</v>
      </c>
      <c r="C24" s="57">
        <v>306</v>
      </c>
      <c r="D24" s="57">
        <v>306</v>
      </c>
      <c r="E24" s="57">
        <v>305</v>
      </c>
      <c r="F24" s="57">
        <v>302</v>
      </c>
      <c r="G24" s="57">
        <v>297</v>
      </c>
      <c r="H24" s="57">
        <v>1516</v>
      </c>
      <c r="I24" s="59">
        <v>69.15</v>
      </c>
    </row>
    <row r="25" ht="12.75">
      <c r="A25" s="54" t="s">
        <v>95</v>
      </c>
    </row>
    <row r="26" ht="12.75">
      <c r="A26" s="54"/>
    </row>
  </sheetData>
  <sheetProtection/>
  <mergeCells count="8">
    <mergeCell ref="I6:I8"/>
    <mergeCell ref="A2:I2"/>
    <mergeCell ref="A3:I3"/>
    <mergeCell ref="A1:I1"/>
    <mergeCell ref="B6:B8"/>
    <mergeCell ref="C6:H6"/>
    <mergeCell ref="G5:H5"/>
    <mergeCell ref="G4:H4"/>
  </mergeCells>
  <printOptions/>
  <pageMargins left="1.63" right="0.75" top="0.68" bottom="0.41" header="0" footer="0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88"/>
  <sheetViews>
    <sheetView zoomScalePageLayoutView="0" workbookViewId="0" topLeftCell="A1">
      <selection activeCell="D13" sqref="D13"/>
    </sheetView>
  </sheetViews>
  <sheetFormatPr defaultColWidth="11.421875" defaultRowHeight="12.75"/>
  <cols>
    <col min="1" max="1" width="23.8515625" style="3" customWidth="1"/>
    <col min="2" max="2" width="14.421875" style="3" customWidth="1"/>
    <col min="3" max="4" width="8.57421875" style="3" customWidth="1"/>
    <col min="5" max="6" width="8.8515625" style="66" customWidth="1"/>
    <col min="7" max="7" width="9.00390625" style="66" customWidth="1"/>
    <col min="8" max="9" width="9.00390625" style="3" customWidth="1"/>
    <col min="10" max="10" width="9.140625" style="3" customWidth="1"/>
    <col min="11" max="11" width="9.28125" style="3" customWidth="1"/>
    <col min="12" max="12" width="9.28125" style="66" customWidth="1"/>
    <col min="13" max="13" width="9.421875" style="66" customWidth="1"/>
    <col min="14" max="14" width="9.57421875" style="66" customWidth="1"/>
    <col min="15" max="19" width="9.7109375" style="3" customWidth="1"/>
    <col min="20" max="20" width="9.7109375" style="66" bestFit="1" customWidth="1"/>
    <col min="21" max="22" width="8.8515625" style="66" customWidth="1"/>
    <col min="23" max="23" width="9.00390625" style="3" customWidth="1"/>
    <col min="24" max="24" width="9.140625" style="3" customWidth="1"/>
    <col min="25" max="26" width="9.28125" style="3" customWidth="1"/>
    <col min="27" max="27" width="9.421875" style="3" customWidth="1"/>
    <col min="28" max="28" width="12.00390625" style="66" bestFit="1" customWidth="1"/>
    <col min="29" max="29" width="9.00390625" style="66" customWidth="1"/>
    <col min="30" max="30" width="9.140625" style="66" customWidth="1"/>
    <col min="31" max="31" width="9.140625" style="3" customWidth="1"/>
    <col min="32" max="32" width="9.28125" style="3" customWidth="1"/>
    <col min="33" max="33" width="9.421875" style="3" customWidth="1"/>
    <col min="34" max="34" width="9.57421875" style="3" customWidth="1"/>
    <col min="35" max="35" width="9.421875" style="3" customWidth="1"/>
    <col min="36" max="36" width="12.57421875" style="66" bestFit="1" customWidth="1"/>
    <col min="37" max="38" width="9.421875" style="3" customWidth="1"/>
    <col min="39" max="39" width="9.28125" style="3" customWidth="1"/>
    <col min="40" max="40" width="9.421875" style="3" customWidth="1"/>
    <col min="41" max="41" width="9.57421875" style="3" customWidth="1"/>
    <col min="42" max="43" width="9.7109375" style="3" customWidth="1"/>
    <col min="44" max="46" width="9.8515625" style="3" customWidth="1"/>
    <col min="47" max="47" width="8.57421875" style="3" customWidth="1"/>
    <col min="48" max="48" width="7.8515625" style="3" customWidth="1"/>
    <col min="49" max="50" width="6.140625" style="3" customWidth="1"/>
    <col min="51" max="51" width="8.00390625" style="3" customWidth="1"/>
    <col min="52" max="53" width="6.140625" style="3" bestFit="1" customWidth="1"/>
    <col min="54" max="54" width="7.8515625" style="3" customWidth="1"/>
    <col min="55" max="56" width="6.140625" style="3" bestFit="1" customWidth="1"/>
    <col min="57" max="57" width="8.57421875" style="3" customWidth="1"/>
    <col min="58" max="59" width="6.140625" style="3" bestFit="1" customWidth="1"/>
    <col min="60" max="60" width="7.8515625" style="3" customWidth="1"/>
    <col min="61" max="62" width="6.140625" style="3" bestFit="1" customWidth="1"/>
    <col min="63" max="63" width="7.8515625" style="3" customWidth="1"/>
    <col min="64" max="65" width="6.140625" style="3" bestFit="1" customWidth="1"/>
    <col min="66" max="66" width="10.00390625" style="3" hidden="1" customWidth="1"/>
    <col min="67" max="68" width="9.421875" style="3" hidden="1" customWidth="1"/>
    <col min="69" max="69" width="8.7109375" style="3" hidden="1" customWidth="1"/>
    <col min="70" max="70" width="10.7109375" style="3" customWidth="1"/>
    <col min="71" max="72" width="6.140625" style="3" bestFit="1" customWidth="1"/>
    <col min="73" max="73" width="9.140625" style="3" customWidth="1"/>
    <col min="74" max="74" width="8.140625" style="3" customWidth="1"/>
    <col min="75" max="75" width="7.7109375" style="3" customWidth="1"/>
    <col min="76" max="79" width="11.421875" style="3" customWidth="1"/>
    <col min="80" max="80" width="14.8515625" style="3" bestFit="1" customWidth="1"/>
    <col min="81" max="16384" width="11.421875" style="3" customWidth="1"/>
  </cols>
  <sheetData>
    <row r="1" spans="1:75" ht="20.25" customHeight="1">
      <c r="A1" s="112" t="s">
        <v>104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</row>
    <row r="2" spans="1:75" ht="15.75" customHeight="1">
      <c r="A2" s="112" t="s">
        <v>81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</row>
    <row r="3" spans="1:75" ht="19.5" customHeight="1">
      <c r="A3" s="112" t="s">
        <v>93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</row>
    <row r="4" spans="1:75" ht="19.5" customHeight="1">
      <c r="A4" s="15"/>
      <c r="B4" s="15"/>
      <c r="C4" s="15"/>
      <c r="D4" s="15"/>
      <c r="E4" s="65"/>
      <c r="F4" s="65"/>
      <c r="G4" s="65"/>
      <c r="H4" s="15"/>
      <c r="I4" s="15"/>
      <c r="J4" s="15"/>
      <c r="K4" s="111"/>
      <c r="L4" s="111"/>
      <c r="M4" s="64"/>
      <c r="N4" s="64"/>
      <c r="O4" s="15"/>
      <c r="P4" s="15"/>
      <c r="Q4" s="15"/>
      <c r="R4" s="15"/>
      <c r="S4" s="15"/>
      <c r="T4" s="65"/>
      <c r="U4" s="65"/>
      <c r="V4" s="65"/>
      <c r="W4" s="15"/>
      <c r="X4" s="15"/>
      <c r="Y4" s="15"/>
      <c r="Z4" s="111"/>
      <c r="AA4" s="111"/>
      <c r="AB4" s="111"/>
      <c r="AC4" s="64"/>
      <c r="AD4" s="64"/>
      <c r="AE4" s="16"/>
      <c r="AF4" s="16"/>
      <c r="AG4" s="16"/>
      <c r="AH4" s="16"/>
      <c r="AI4" s="111"/>
      <c r="AJ4" s="111"/>
      <c r="AK4" s="64"/>
      <c r="AL4" s="64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11"/>
      <c r="BV4" s="111"/>
      <c r="BW4" s="111"/>
    </row>
    <row r="5" spans="5:75" ht="13.5" thickBot="1">
      <c r="E5" s="88"/>
      <c r="J5" s="17"/>
      <c r="K5" s="111"/>
      <c r="L5" s="111"/>
      <c r="M5" s="64"/>
      <c r="N5" s="64"/>
      <c r="Z5" s="111"/>
      <c r="AA5" s="111"/>
      <c r="AB5" s="111"/>
      <c r="AC5" s="64"/>
      <c r="AD5" s="64"/>
      <c r="AI5" s="110"/>
      <c r="AJ5" s="110"/>
      <c r="AK5" s="64"/>
      <c r="AL5" s="64"/>
      <c r="BU5" s="110"/>
      <c r="BV5" s="110"/>
      <c r="BW5" s="110"/>
    </row>
    <row r="6" spans="1:75" ht="20.25" customHeight="1" thickBot="1">
      <c r="A6" s="89" t="s">
        <v>0</v>
      </c>
      <c r="B6" s="116" t="s">
        <v>91</v>
      </c>
      <c r="C6" s="107" t="s">
        <v>82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9"/>
      <c r="BU6" s="113" t="s">
        <v>2</v>
      </c>
      <c r="BV6" s="114"/>
      <c r="BW6" s="115"/>
    </row>
    <row r="7" spans="1:75" ht="13.5" customHeight="1" thickBot="1">
      <c r="A7" s="90" t="s">
        <v>105</v>
      </c>
      <c r="B7" s="117"/>
      <c r="C7" s="5" t="s">
        <v>4</v>
      </c>
      <c r="D7" s="6"/>
      <c r="E7" s="67" t="s">
        <v>1</v>
      </c>
      <c r="F7" s="119" t="s">
        <v>99</v>
      </c>
      <c r="G7" s="120"/>
      <c r="H7" s="4">
        <v>1</v>
      </c>
      <c r="I7" s="4">
        <v>2</v>
      </c>
      <c r="J7" s="4">
        <v>3</v>
      </c>
      <c r="K7" s="4">
        <v>4</v>
      </c>
      <c r="L7" s="67" t="s">
        <v>1</v>
      </c>
      <c r="M7" s="119" t="s">
        <v>99</v>
      </c>
      <c r="N7" s="120"/>
      <c r="O7" s="4">
        <v>5</v>
      </c>
      <c r="P7" s="7">
        <v>6</v>
      </c>
      <c r="Q7" s="4">
        <v>7</v>
      </c>
      <c r="R7" s="4">
        <v>8</v>
      </c>
      <c r="S7" s="4">
        <v>9</v>
      </c>
      <c r="T7" s="77" t="s">
        <v>1</v>
      </c>
      <c r="U7" s="119" t="s">
        <v>99</v>
      </c>
      <c r="V7" s="120"/>
      <c r="W7" s="4">
        <v>10</v>
      </c>
      <c r="X7" s="4">
        <v>11</v>
      </c>
      <c r="Y7" s="4">
        <v>12</v>
      </c>
      <c r="Z7" s="4">
        <v>13</v>
      </c>
      <c r="AA7" s="8">
        <v>14</v>
      </c>
      <c r="AB7" s="67" t="s">
        <v>1</v>
      </c>
      <c r="AC7" s="119" t="s">
        <v>99</v>
      </c>
      <c r="AD7" s="120"/>
      <c r="AE7" s="1">
        <v>15</v>
      </c>
      <c r="AF7" s="1">
        <v>16</v>
      </c>
      <c r="AG7" s="1">
        <v>17</v>
      </c>
      <c r="AH7" s="1">
        <v>18</v>
      </c>
      <c r="AI7" s="1">
        <v>19</v>
      </c>
      <c r="AJ7" s="77" t="s">
        <v>1</v>
      </c>
      <c r="AK7" s="119" t="s">
        <v>99</v>
      </c>
      <c r="AL7" s="120"/>
      <c r="AM7" s="7" t="s">
        <v>5</v>
      </c>
      <c r="AN7" s="119" t="s">
        <v>99</v>
      </c>
      <c r="AO7" s="120"/>
      <c r="AP7" s="4" t="s">
        <v>6</v>
      </c>
      <c r="AQ7" s="119" t="s">
        <v>99</v>
      </c>
      <c r="AR7" s="120"/>
      <c r="AS7" s="4" t="s">
        <v>7</v>
      </c>
      <c r="AT7" s="119" t="s">
        <v>99</v>
      </c>
      <c r="AU7" s="120"/>
      <c r="AV7" s="4" t="s">
        <v>8</v>
      </c>
      <c r="AW7" s="119" t="s">
        <v>99</v>
      </c>
      <c r="AX7" s="120"/>
      <c r="AY7" s="4" t="s">
        <v>9</v>
      </c>
      <c r="AZ7" s="119" t="s">
        <v>99</v>
      </c>
      <c r="BA7" s="120"/>
      <c r="BB7" s="4" t="s">
        <v>10</v>
      </c>
      <c r="BC7" s="119" t="s">
        <v>99</v>
      </c>
      <c r="BD7" s="120"/>
      <c r="BE7" s="4" t="s">
        <v>11</v>
      </c>
      <c r="BF7" s="119" t="s">
        <v>99</v>
      </c>
      <c r="BG7" s="120"/>
      <c r="BH7" s="4" t="s">
        <v>12</v>
      </c>
      <c r="BI7" s="119" t="s">
        <v>99</v>
      </c>
      <c r="BJ7" s="120"/>
      <c r="BK7" s="4" t="s">
        <v>13</v>
      </c>
      <c r="BL7" s="119" t="s">
        <v>99</v>
      </c>
      <c r="BM7" s="120"/>
      <c r="BN7" s="9" t="s">
        <v>86</v>
      </c>
      <c r="BO7" s="9" t="s">
        <v>87</v>
      </c>
      <c r="BP7" s="9" t="s">
        <v>88</v>
      </c>
      <c r="BQ7" s="9" t="s">
        <v>89</v>
      </c>
      <c r="BR7" s="67" t="s">
        <v>1</v>
      </c>
      <c r="BS7" s="119" t="s">
        <v>99</v>
      </c>
      <c r="BT7" s="120"/>
      <c r="BU7" s="4" t="s">
        <v>14</v>
      </c>
      <c r="BV7" s="10"/>
      <c r="BW7" s="10"/>
    </row>
    <row r="8" spans="1:75" ht="13.5" customHeight="1" thickBot="1">
      <c r="A8" s="91" t="s">
        <v>15</v>
      </c>
      <c r="B8" s="118"/>
      <c r="C8" s="12" t="s">
        <v>16</v>
      </c>
      <c r="D8" s="12" t="s">
        <v>17</v>
      </c>
      <c r="E8" s="68" t="s">
        <v>4</v>
      </c>
      <c r="F8" s="82" t="s">
        <v>100</v>
      </c>
      <c r="G8" s="82" t="s">
        <v>101</v>
      </c>
      <c r="H8" s="11" t="s">
        <v>18</v>
      </c>
      <c r="I8" s="11" t="s">
        <v>19</v>
      </c>
      <c r="J8" s="11" t="s">
        <v>19</v>
      </c>
      <c r="K8" s="11" t="s">
        <v>19</v>
      </c>
      <c r="L8" s="68" t="s">
        <v>4</v>
      </c>
      <c r="M8" s="82" t="s">
        <v>100</v>
      </c>
      <c r="N8" s="82" t="s">
        <v>101</v>
      </c>
      <c r="O8" s="11" t="s">
        <v>19</v>
      </c>
      <c r="P8" s="13" t="s">
        <v>19</v>
      </c>
      <c r="Q8" s="11" t="s">
        <v>19</v>
      </c>
      <c r="R8" s="11" t="s">
        <v>19</v>
      </c>
      <c r="S8" s="11" t="s">
        <v>19</v>
      </c>
      <c r="T8" s="84" t="s">
        <v>20</v>
      </c>
      <c r="U8" s="82" t="s">
        <v>100</v>
      </c>
      <c r="V8" s="82" t="s">
        <v>101</v>
      </c>
      <c r="W8" s="11" t="s">
        <v>19</v>
      </c>
      <c r="X8" s="11" t="s">
        <v>19</v>
      </c>
      <c r="Y8" s="11" t="s">
        <v>19</v>
      </c>
      <c r="Z8" s="11" t="s">
        <v>19</v>
      </c>
      <c r="AA8" s="14" t="s">
        <v>19</v>
      </c>
      <c r="AB8" s="68" t="s">
        <v>21</v>
      </c>
      <c r="AC8" s="82" t="s">
        <v>100</v>
      </c>
      <c r="AD8" s="82" t="s">
        <v>101</v>
      </c>
      <c r="AE8" s="11" t="s">
        <v>19</v>
      </c>
      <c r="AF8" s="11" t="s">
        <v>19</v>
      </c>
      <c r="AG8" s="11" t="s">
        <v>19</v>
      </c>
      <c r="AH8" s="11" t="s">
        <v>19</v>
      </c>
      <c r="AI8" s="11" t="s">
        <v>19</v>
      </c>
      <c r="AJ8" s="68" t="s">
        <v>22</v>
      </c>
      <c r="AK8" s="82" t="s">
        <v>100</v>
      </c>
      <c r="AL8" s="82" t="s">
        <v>101</v>
      </c>
      <c r="AM8" s="13" t="s">
        <v>19</v>
      </c>
      <c r="AN8" s="82" t="s">
        <v>100</v>
      </c>
      <c r="AO8" s="82" t="s">
        <v>101</v>
      </c>
      <c r="AP8" s="11" t="s">
        <v>19</v>
      </c>
      <c r="AQ8" s="82" t="s">
        <v>100</v>
      </c>
      <c r="AR8" s="82" t="s">
        <v>101</v>
      </c>
      <c r="AS8" s="11" t="s">
        <v>19</v>
      </c>
      <c r="AT8" s="82" t="s">
        <v>100</v>
      </c>
      <c r="AU8" s="82" t="s">
        <v>101</v>
      </c>
      <c r="AV8" s="11" t="s">
        <v>19</v>
      </c>
      <c r="AW8" s="82" t="s">
        <v>100</v>
      </c>
      <c r="AX8" s="82" t="s">
        <v>101</v>
      </c>
      <c r="AY8" s="11" t="s">
        <v>19</v>
      </c>
      <c r="AZ8" s="82" t="s">
        <v>100</v>
      </c>
      <c r="BA8" s="82" t="s">
        <v>101</v>
      </c>
      <c r="BB8" s="11" t="s">
        <v>19</v>
      </c>
      <c r="BC8" s="82" t="s">
        <v>100</v>
      </c>
      <c r="BD8" s="82" t="s">
        <v>101</v>
      </c>
      <c r="BE8" s="11" t="s">
        <v>19</v>
      </c>
      <c r="BF8" s="82" t="s">
        <v>100</v>
      </c>
      <c r="BG8" s="82" t="s">
        <v>101</v>
      </c>
      <c r="BH8" s="11" t="s">
        <v>19</v>
      </c>
      <c r="BI8" s="82" t="s">
        <v>100</v>
      </c>
      <c r="BJ8" s="82" t="s">
        <v>101</v>
      </c>
      <c r="BK8" s="11" t="s">
        <v>19</v>
      </c>
      <c r="BL8" s="82" t="s">
        <v>100</v>
      </c>
      <c r="BM8" s="82" t="s">
        <v>101</v>
      </c>
      <c r="BN8" s="11" t="s">
        <v>19</v>
      </c>
      <c r="BO8" s="11" t="s">
        <v>19</v>
      </c>
      <c r="BP8" s="11" t="s">
        <v>19</v>
      </c>
      <c r="BQ8" s="11" t="s">
        <v>19</v>
      </c>
      <c r="BR8" s="68" t="s">
        <v>102</v>
      </c>
      <c r="BS8" s="82" t="s">
        <v>100</v>
      </c>
      <c r="BT8" s="82" t="s">
        <v>101</v>
      </c>
      <c r="BU8" s="11" t="s">
        <v>23</v>
      </c>
      <c r="BV8" s="11" t="s">
        <v>76</v>
      </c>
      <c r="BW8" s="11" t="s">
        <v>77</v>
      </c>
    </row>
    <row r="9" spans="1:75" ht="18" customHeight="1" thickBot="1">
      <c r="A9" s="19"/>
      <c r="B9" s="21"/>
      <c r="C9" s="20"/>
      <c r="D9" s="22"/>
      <c r="E9" s="69"/>
      <c r="F9" s="69"/>
      <c r="G9" s="69"/>
      <c r="H9" s="20"/>
      <c r="I9" s="20"/>
      <c r="J9" s="20"/>
      <c r="K9" s="20"/>
      <c r="L9" s="69"/>
      <c r="M9" s="69"/>
      <c r="N9" s="69"/>
      <c r="O9" s="23"/>
      <c r="P9" s="23"/>
      <c r="Q9" s="23"/>
      <c r="R9" s="23"/>
      <c r="S9" s="23"/>
      <c r="T9" s="78"/>
      <c r="U9" s="69"/>
      <c r="V9" s="69"/>
      <c r="W9" s="23"/>
      <c r="X9" s="23"/>
      <c r="Y9" s="23"/>
      <c r="Z9" s="23"/>
      <c r="AA9" s="23"/>
      <c r="AB9" s="85"/>
      <c r="AC9" s="69"/>
      <c r="AD9" s="69"/>
      <c r="AE9" s="23"/>
      <c r="AF9" s="23"/>
      <c r="AG9" s="23"/>
      <c r="AH9" s="23"/>
      <c r="AI9" s="23"/>
      <c r="AJ9" s="78"/>
      <c r="AK9" s="69"/>
      <c r="AL9" s="69"/>
      <c r="AM9" s="24"/>
      <c r="AN9" s="69"/>
      <c r="AO9" s="69"/>
      <c r="AP9" s="24"/>
      <c r="AQ9" s="69"/>
      <c r="AR9" s="69"/>
      <c r="AS9" s="24"/>
      <c r="AT9" s="69"/>
      <c r="AU9" s="69"/>
      <c r="AV9" s="24"/>
      <c r="AW9" s="69"/>
      <c r="AX9" s="69"/>
      <c r="AY9" s="24"/>
      <c r="AZ9" s="69"/>
      <c r="BA9" s="69"/>
      <c r="BB9" s="24"/>
      <c r="BC9" s="69"/>
      <c r="BD9" s="69"/>
      <c r="BE9" s="24"/>
      <c r="BF9" s="69"/>
      <c r="BG9" s="69"/>
      <c r="BH9" s="24"/>
      <c r="BI9" s="69"/>
      <c r="BJ9" s="69"/>
      <c r="BK9" s="24"/>
      <c r="BL9" s="69"/>
      <c r="BM9" s="69"/>
      <c r="BN9" s="24"/>
      <c r="BO9" s="24"/>
      <c r="BP9" s="24"/>
      <c r="BQ9" s="24"/>
      <c r="BR9" s="69"/>
      <c r="BS9" s="69"/>
      <c r="BT9" s="69"/>
      <c r="BU9" s="25"/>
      <c r="BV9" s="25"/>
      <c r="BW9" s="25"/>
    </row>
    <row r="10" spans="1:76" ht="18" customHeight="1" hidden="1" thickBot="1">
      <c r="A10" s="12" t="s">
        <v>79</v>
      </c>
      <c r="B10" s="26">
        <v>211089.2355192566</v>
      </c>
      <c r="C10" s="26">
        <f aca="true" t="shared" si="0" ref="C10:N10">SUM(C12+C49+C65)</f>
        <v>355.8448675595547</v>
      </c>
      <c r="D10" s="26">
        <f t="shared" si="0"/>
        <v>4212.155132440445</v>
      </c>
      <c r="E10" s="70">
        <f t="shared" si="0"/>
        <v>4568</v>
      </c>
      <c r="F10" s="70">
        <f t="shared" si="0"/>
        <v>2358.47</v>
      </c>
      <c r="G10" s="70">
        <f t="shared" si="0"/>
        <v>2209.53</v>
      </c>
      <c r="H10" s="26">
        <f t="shared" si="0"/>
        <v>4566.99712192</v>
      </c>
      <c r="I10" s="26">
        <f t="shared" si="0"/>
        <v>4606.99712192</v>
      </c>
      <c r="J10" s="26">
        <f t="shared" si="0"/>
        <v>4647.99707695</v>
      </c>
      <c r="K10" s="26">
        <f t="shared" si="0"/>
        <v>4684.9634246774</v>
      </c>
      <c r="L10" s="70">
        <f t="shared" si="0"/>
        <v>15993.960501627398</v>
      </c>
      <c r="M10" s="70">
        <f t="shared" si="0"/>
        <v>8087.81570168825</v>
      </c>
      <c r="N10" s="70">
        <f t="shared" si="0"/>
        <v>7906.144799939151</v>
      </c>
      <c r="O10" s="26">
        <v>4712.975201499472</v>
      </c>
      <c r="P10" s="27">
        <v>4730.34782397874</v>
      </c>
      <c r="Q10" s="26">
        <v>4744.189598478741</v>
      </c>
      <c r="R10" s="26">
        <v>4752.122995</v>
      </c>
      <c r="S10" s="26">
        <v>4756.90513609963</v>
      </c>
      <c r="T10" s="70">
        <f aca="true" t="shared" si="1" ref="T10:AD10">SUM(T12+T49+T65)</f>
        <v>23696.33972105658</v>
      </c>
      <c r="U10" s="70">
        <f t="shared" si="1"/>
        <v>12225.853926773723</v>
      </c>
      <c r="V10" s="70">
        <f t="shared" si="1"/>
        <v>11470.485794282857</v>
      </c>
      <c r="W10" s="26">
        <f t="shared" si="1"/>
        <v>4754.623539</v>
      </c>
      <c r="X10" s="26">
        <f t="shared" si="1"/>
        <v>4745</v>
      </c>
      <c r="Y10" s="26">
        <f t="shared" si="1"/>
        <v>4741</v>
      </c>
      <c r="Z10" s="26">
        <f t="shared" si="1"/>
        <v>4747.4524786</v>
      </c>
      <c r="AA10" s="26">
        <f t="shared" si="1"/>
        <v>4755.629202800001</v>
      </c>
      <c r="AB10" s="70">
        <f t="shared" si="1"/>
        <v>23743.705220400003</v>
      </c>
      <c r="AC10" s="70">
        <f t="shared" si="1"/>
        <v>12094.247311548002</v>
      </c>
      <c r="AD10" s="70">
        <f t="shared" si="1"/>
        <v>11649.457908852</v>
      </c>
      <c r="AE10" s="26">
        <v>4758.079986</v>
      </c>
      <c r="AF10" s="26">
        <v>4754.900845</v>
      </c>
      <c r="AG10" s="26">
        <v>4733.566363</v>
      </c>
      <c r="AH10" s="26">
        <v>4684.208073</v>
      </c>
      <c r="AI10" s="26">
        <v>4614</v>
      </c>
      <c r="AJ10" s="70">
        <f aca="true" t="shared" si="2" ref="AJ10:AV10">SUM(AJ12+AJ49+AJ65)</f>
        <v>23544.755267</v>
      </c>
      <c r="AK10" s="70">
        <f t="shared" si="2"/>
        <v>13402.78833044</v>
      </c>
      <c r="AL10" s="70">
        <f t="shared" si="2"/>
        <v>10141.966936560002</v>
      </c>
      <c r="AM10" s="26">
        <f t="shared" si="2"/>
        <v>21901</v>
      </c>
      <c r="AN10" s="70">
        <f t="shared" si="2"/>
        <v>11565.239999999998</v>
      </c>
      <c r="AO10" s="70">
        <f t="shared" si="2"/>
        <v>10373.955600000001</v>
      </c>
      <c r="AP10" s="26">
        <f t="shared" si="2"/>
        <v>19698</v>
      </c>
      <c r="AQ10" s="70">
        <f t="shared" si="2"/>
        <v>10122.16</v>
      </c>
      <c r="AR10" s="70">
        <f t="shared" si="2"/>
        <v>9575.84</v>
      </c>
      <c r="AS10" s="26">
        <f t="shared" si="2"/>
        <v>17277.495248</v>
      </c>
      <c r="AT10" s="70">
        <f t="shared" si="2"/>
        <v>9055.74743392</v>
      </c>
      <c r="AU10" s="70">
        <f t="shared" si="2"/>
        <v>8221.747814080001</v>
      </c>
      <c r="AV10" s="26">
        <f t="shared" si="2"/>
        <v>14561.993247999999</v>
      </c>
      <c r="AW10" s="70">
        <f aca="true" t="shared" si="3" ref="AW10:BT10">SUM(AW12+AW49+AW65)</f>
        <v>7663.136488960001</v>
      </c>
      <c r="AX10" s="70">
        <f t="shared" si="3"/>
        <v>6898.856759040001</v>
      </c>
      <c r="AY10" s="26">
        <f t="shared" si="3"/>
        <v>11176.204142999999</v>
      </c>
      <c r="AZ10" s="70">
        <f t="shared" si="3"/>
        <v>6073.84976341</v>
      </c>
      <c r="BA10" s="70">
        <f t="shared" si="3"/>
        <v>5102.3543795900005</v>
      </c>
      <c r="BB10" s="26">
        <f t="shared" si="3"/>
        <v>8278.000158499999</v>
      </c>
      <c r="BC10" s="70">
        <f t="shared" si="3"/>
        <v>4478.630085590001</v>
      </c>
      <c r="BD10" s="70">
        <f t="shared" si="3"/>
        <v>3799.3700729099996</v>
      </c>
      <c r="BE10" s="26">
        <f t="shared" si="3"/>
        <v>6498.000124</v>
      </c>
      <c r="BF10" s="70">
        <f t="shared" si="3"/>
        <v>3497.8900595200002</v>
      </c>
      <c r="BG10" s="70">
        <f t="shared" si="3"/>
        <v>3000.11006448</v>
      </c>
      <c r="BH10" s="26">
        <f t="shared" si="3"/>
        <v>5218.3653515000005</v>
      </c>
      <c r="BI10" s="70">
        <f t="shared" si="3"/>
        <v>2819.48998278</v>
      </c>
      <c r="BJ10" s="70">
        <f t="shared" si="3"/>
        <v>2398.87536872</v>
      </c>
      <c r="BK10" s="26">
        <f t="shared" si="3"/>
        <v>4113.6031161</v>
      </c>
      <c r="BL10" s="70">
        <f t="shared" si="3"/>
        <v>2301.232550805</v>
      </c>
      <c r="BM10" s="70">
        <f t="shared" si="3"/>
        <v>1812.370565295</v>
      </c>
      <c r="BN10" s="26">
        <f t="shared" si="3"/>
        <v>3124.6013315</v>
      </c>
      <c r="BO10" s="26">
        <f t="shared" si="3"/>
        <v>2286.37575</v>
      </c>
      <c r="BP10" s="26">
        <f t="shared" si="3"/>
        <v>1534.2505300000003</v>
      </c>
      <c r="BQ10" s="26">
        <f t="shared" si="3"/>
        <v>1361.7948436000001</v>
      </c>
      <c r="BR10" s="70">
        <f t="shared" si="3"/>
        <v>8307.0224551</v>
      </c>
      <c r="BS10" s="70">
        <f t="shared" si="3"/>
        <v>4482.480924248999</v>
      </c>
      <c r="BT10" s="70">
        <f t="shared" si="3"/>
        <v>3836.241530851</v>
      </c>
      <c r="BU10" s="26">
        <v>56525.93889999368</v>
      </c>
      <c r="BV10" s="26">
        <v>5853.6333563053295</v>
      </c>
      <c r="BW10" s="26">
        <v>4682.5649780294525</v>
      </c>
      <c r="BX10" s="83"/>
    </row>
    <row r="11" spans="1:75" s="34" customFormat="1" ht="18" customHeight="1" hidden="1" thickBot="1">
      <c r="A11" s="28"/>
      <c r="B11" s="29"/>
      <c r="C11" s="29"/>
      <c r="D11" s="29"/>
      <c r="E11" s="71"/>
      <c r="F11" s="71"/>
      <c r="G11" s="75"/>
      <c r="H11" s="29"/>
      <c r="I11" s="30"/>
      <c r="J11" s="29"/>
      <c r="K11" s="30"/>
      <c r="L11" s="71"/>
      <c r="M11" s="71"/>
      <c r="N11" s="75"/>
      <c r="O11" s="30"/>
      <c r="P11" s="31"/>
      <c r="Q11" s="32"/>
      <c r="R11" s="29"/>
      <c r="S11" s="32"/>
      <c r="T11" s="79"/>
      <c r="U11" s="71"/>
      <c r="V11" s="75"/>
      <c r="W11" s="33"/>
      <c r="X11" s="33"/>
      <c r="Y11" s="33"/>
      <c r="Z11" s="33"/>
      <c r="AA11" s="32"/>
      <c r="AB11" s="86"/>
      <c r="AC11" s="71"/>
      <c r="AD11" s="75"/>
      <c r="AE11" s="30"/>
      <c r="AF11" s="29"/>
      <c r="AG11" s="32"/>
      <c r="AH11" s="29"/>
      <c r="AI11" s="32"/>
      <c r="AJ11" s="71"/>
      <c r="AK11" s="71"/>
      <c r="AL11" s="75"/>
      <c r="AM11" s="30"/>
      <c r="AN11" s="71"/>
      <c r="AO11" s="75"/>
      <c r="AP11" s="29"/>
      <c r="AQ11" s="71"/>
      <c r="AR11" s="75"/>
      <c r="AS11" s="32"/>
      <c r="AT11" s="71"/>
      <c r="AU11" s="75"/>
      <c r="AV11" s="29"/>
      <c r="AW11" s="71"/>
      <c r="AX11" s="75"/>
      <c r="AY11" s="32"/>
      <c r="AZ11" s="71"/>
      <c r="BA11" s="75"/>
      <c r="BB11" s="29"/>
      <c r="BC11" s="71"/>
      <c r="BD11" s="75"/>
      <c r="BE11" s="32"/>
      <c r="BF11" s="71"/>
      <c r="BG11" s="75"/>
      <c r="BH11" s="29"/>
      <c r="BI11" s="71"/>
      <c r="BJ11" s="75"/>
      <c r="BK11" s="32"/>
      <c r="BL11" s="71"/>
      <c r="BM11" s="75"/>
      <c r="BN11" s="29"/>
      <c r="BO11" s="32"/>
      <c r="BP11" s="55"/>
      <c r="BQ11" s="32"/>
      <c r="BR11" s="71"/>
      <c r="BS11" s="71"/>
      <c r="BT11" s="75"/>
      <c r="BU11" s="55"/>
      <c r="BV11" s="29"/>
      <c r="BW11" s="29"/>
    </row>
    <row r="12" spans="1:75" ht="18" customHeight="1" hidden="1" thickBot="1">
      <c r="A12" s="12" t="s">
        <v>24</v>
      </c>
      <c r="B12" s="26">
        <v>153246</v>
      </c>
      <c r="C12" s="26">
        <f aca="true" t="shared" si="4" ref="C12:AH12">SUM(C13+C19+C24+C29+C37+C40)</f>
        <v>257.9211821</v>
      </c>
      <c r="D12" s="26">
        <f t="shared" si="4"/>
        <v>3058.0788179</v>
      </c>
      <c r="E12" s="70">
        <f t="shared" si="4"/>
        <v>3316</v>
      </c>
      <c r="F12" s="70">
        <f t="shared" si="4"/>
        <v>1725.37</v>
      </c>
      <c r="G12" s="70">
        <f t="shared" si="4"/>
        <v>1590.63</v>
      </c>
      <c r="H12" s="26">
        <f t="shared" si="4"/>
        <v>3316</v>
      </c>
      <c r="I12" s="26">
        <f t="shared" si="4"/>
        <v>3345</v>
      </c>
      <c r="J12" s="26">
        <f t="shared" si="4"/>
        <v>3374</v>
      </c>
      <c r="K12" s="26">
        <f t="shared" si="4"/>
        <v>3400.6021241274</v>
      </c>
      <c r="L12" s="70">
        <f t="shared" si="4"/>
        <v>13435.6021241274</v>
      </c>
      <c r="M12" s="70">
        <f t="shared" si="4"/>
        <v>6758.903104546249</v>
      </c>
      <c r="N12" s="70">
        <f t="shared" si="4"/>
        <v>6676.699019581151</v>
      </c>
      <c r="O12" s="26">
        <f t="shared" si="4"/>
        <v>3421.9752015</v>
      </c>
      <c r="P12" s="26">
        <f t="shared" si="4"/>
        <v>3434.1311379999997</v>
      </c>
      <c r="Q12" s="26">
        <f t="shared" si="4"/>
        <v>3443.9729125000003</v>
      </c>
      <c r="R12" s="26">
        <f t="shared" si="4"/>
        <v>3450.041566</v>
      </c>
      <c r="S12" s="26">
        <f t="shared" si="4"/>
        <v>3452.7628627999998</v>
      </c>
      <c r="T12" s="70">
        <f t="shared" si="4"/>
        <v>17202.883680799998</v>
      </c>
      <c r="U12" s="70">
        <f t="shared" si="4"/>
        <v>8697.042595504</v>
      </c>
      <c r="V12" s="70">
        <f t="shared" si="4"/>
        <v>8505.841085296</v>
      </c>
      <c r="W12" s="26">
        <f t="shared" si="4"/>
        <v>3451.824674</v>
      </c>
      <c r="X12" s="26">
        <f t="shared" si="4"/>
        <v>3445</v>
      </c>
      <c r="Y12" s="26">
        <f t="shared" si="4"/>
        <v>3442</v>
      </c>
      <c r="Z12" s="26">
        <f t="shared" si="4"/>
        <v>3446.4524786</v>
      </c>
      <c r="AA12" s="26">
        <f t="shared" si="4"/>
        <v>3452.6292028000003</v>
      </c>
      <c r="AB12" s="70">
        <f t="shared" si="4"/>
        <v>17237.906355400002</v>
      </c>
      <c r="AC12" s="70">
        <f t="shared" si="4"/>
        <v>8761.747879048002</v>
      </c>
      <c r="AD12" s="70">
        <f t="shared" si="4"/>
        <v>8476.158476352</v>
      </c>
      <c r="AE12" s="26">
        <f t="shared" si="4"/>
        <v>3454.0204489999996</v>
      </c>
      <c r="AF12" s="26">
        <f t="shared" si="4"/>
        <v>3452.02045</v>
      </c>
      <c r="AG12" s="26">
        <f t="shared" si="4"/>
        <v>3436.566363</v>
      </c>
      <c r="AH12" s="26">
        <f t="shared" si="4"/>
        <v>3400.061673</v>
      </c>
      <c r="AI12" s="26">
        <f aca="true" t="shared" si="5" ref="AI12:AY12">SUM(AI13+AI19+AI24+AI29+AI37+AI40)</f>
        <v>3349</v>
      </c>
      <c r="AJ12" s="70">
        <f t="shared" si="5"/>
        <v>17091.668935</v>
      </c>
      <c r="AK12" s="70">
        <f t="shared" si="5"/>
        <v>9682.088128320001</v>
      </c>
      <c r="AL12" s="70">
        <f t="shared" si="5"/>
        <v>7409.580806680001</v>
      </c>
      <c r="AM12" s="26">
        <f t="shared" si="5"/>
        <v>15900</v>
      </c>
      <c r="AN12" s="70">
        <f t="shared" si="5"/>
        <v>8167.66</v>
      </c>
      <c r="AO12" s="70">
        <f t="shared" si="5"/>
        <v>7770.535600000001</v>
      </c>
      <c r="AP12" s="26">
        <f t="shared" si="5"/>
        <v>14300</v>
      </c>
      <c r="AQ12" s="70">
        <f t="shared" si="5"/>
        <v>7233.96</v>
      </c>
      <c r="AR12" s="70">
        <f t="shared" si="5"/>
        <v>7066.04</v>
      </c>
      <c r="AS12" s="26">
        <f t="shared" si="5"/>
        <v>12543.495248</v>
      </c>
      <c r="AT12" s="70">
        <f t="shared" si="5"/>
        <v>6485.34743392</v>
      </c>
      <c r="AU12" s="70">
        <f t="shared" si="5"/>
        <v>6058.147814080001</v>
      </c>
      <c r="AV12" s="26">
        <f t="shared" si="5"/>
        <v>10572.993247999999</v>
      </c>
      <c r="AW12" s="70">
        <f t="shared" si="5"/>
        <v>5533.026488960001</v>
      </c>
      <c r="AX12" s="70">
        <f t="shared" si="5"/>
        <v>5039.96675904</v>
      </c>
      <c r="AY12" s="26">
        <f t="shared" si="5"/>
        <v>8113.204143</v>
      </c>
      <c r="AZ12" s="70">
        <f>SUM(AZ13+AZ19+AZ24+AZ29+AZ37+AZ40)</f>
        <v>4306.34976341</v>
      </c>
      <c r="BA12" s="70">
        <f>SUM(BA13+BA19+BA24+BA29+BA37+BA40)</f>
        <v>3806.85437959</v>
      </c>
      <c r="BB12" s="26">
        <f>SUM(BB13+BB19+BB24+BB29+BB37+BB40)</f>
        <v>6009.0001585</v>
      </c>
      <c r="BC12" s="70">
        <f>SUM(BC13+BC19+BC24+BC29+BC37+BC40)</f>
        <v>3213.130085590001</v>
      </c>
      <c r="BD12" s="70">
        <f>SUM(BD13+BD19+BD24+BD29+BD37+BD40)</f>
        <v>2795.8700729099996</v>
      </c>
      <c r="BE12" s="26">
        <v>4717.000124</v>
      </c>
      <c r="BF12" s="70">
        <f>SUM(BF13+BF19+BF24+BF29+BF37+BF40)</f>
        <v>2529.56005952</v>
      </c>
      <c r="BG12" s="70">
        <f>SUM(BG13+BG19+BG24+BG29+BG37+BG40)</f>
        <v>2187.4400644800003</v>
      </c>
      <c r="BH12" s="26">
        <v>3788.3653515</v>
      </c>
      <c r="BI12" s="70">
        <f>SUM(BI13+BI19+BI24+BI29+BI37+BI40)</f>
        <v>2003.3799827799999</v>
      </c>
      <c r="BJ12" s="70">
        <f>SUM(BJ13+BJ19+BJ24+BJ29+BJ37+BJ40)</f>
        <v>1784.98536872</v>
      </c>
      <c r="BK12" s="26">
        <v>2986.6031161</v>
      </c>
      <c r="BL12" s="70">
        <f aca="true" t="shared" si="6" ref="BL12:BT12">SUM(BL13+BL19+BL24+BL29+BL37+BL40)</f>
        <v>1645.4325508050001</v>
      </c>
      <c r="BM12" s="70">
        <f t="shared" si="6"/>
        <v>1341.1705652950002</v>
      </c>
      <c r="BN12" s="26">
        <f t="shared" si="6"/>
        <v>2268.6013315</v>
      </c>
      <c r="BO12" s="26">
        <f t="shared" si="6"/>
        <v>1659.37575</v>
      </c>
      <c r="BP12" s="26">
        <f t="shared" si="6"/>
        <v>1114.2505300000003</v>
      </c>
      <c r="BQ12" s="26">
        <f t="shared" si="6"/>
        <v>988.7948436</v>
      </c>
      <c r="BR12" s="70">
        <f t="shared" si="6"/>
        <v>6031.0224551</v>
      </c>
      <c r="BS12" s="70">
        <f t="shared" si="6"/>
        <v>3186.1309242489997</v>
      </c>
      <c r="BT12" s="70">
        <f t="shared" si="6"/>
        <v>2844.891530851</v>
      </c>
      <c r="BU12" s="26">
        <v>41036.9389</v>
      </c>
      <c r="BV12" s="26">
        <v>4249</v>
      </c>
      <c r="BW12" s="26">
        <v>3398.73555373096</v>
      </c>
    </row>
    <row r="13" spans="1:75" ht="18" customHeight="1" thickBot="1">
      <c r="A13" s="12" t="s">
        <v>25</v>
      </c>
      <c r="B13" s="26">
        <v>101840.10052</v>
      </c>
      <c r="C13" s="26">
        <f aca="true" t="shared" si="7" ref="C13:AH13">SUM(C14:C17)</f>
        <v>171</v>
      </c>
      <c r="D13" s="26">
        <f t="shared" si="7"/>
        <v>2032</v>
      </c>
      <c r="E13" s="70">
        <f t="shared" si="7"/>
        <v>2203</v>
      </c>
      <c r="F13" s="70">
        <f t="shared" si="7"/>
        <v>1123.53</v>
      </c>
      <c r="G13" s="70">
        <f t="shared" si="7"/>
        <v>1079.47</v>
      </c>
      <c r="H13" s="26">
        <f t="shared" si="7"/>
        <v>2203</v>
      </c>
      <c r="I13" s="26">
        <f t="shared" si="7"/>
        <v>2223</v>
      </c>
      <c r="J13" s="26">
        <f t="shared" si="7"/>
        <v>2242</v>
      </c>
      <c r="K13" s="26">
        <f t="shared" si="7"/>
        <v>2260</v>
      </c>
      <c r="L13" s="70">
        <f t="shared" si="7"/>
        <v>8928</v>
      </c>
      <c r="M13" s="70">
        <f t="shared" si="7"/>
        <v>4464</v>
      </c>
      <c r="N13" s="70">
        <f t="shared" si="7"/>
        <v>4464</v>
      </c>
      <c r="O13" s="26">
        <f t="shared" si="7"/>
        <v>2274</v>
      </c>
      <c r="P13" s="26">
        <f t="shared" si="7"/>
        <v>2282.1311379999997</v>
      </c>
      <c r="Q13" s="26">
        <f t="shared" si="7"/>
        <v>2288.9977110000004</v>
      </c>
      <c r="R13" s="26">
        <f t="shared" si="7"/>
        <v>2292.997707</v>
      </c>
      <c r="S13" s="26">
        <f t="shared" si="7"/>
        <v>2294</v>
      </c>
      <c r="T13" s="70">
        <f t="shared" si="7"/>
        <v>11432.126556</v>
      </c>
      <c r="U13" s="70">
        <f t="shared" si="7"/>
        <v>5716.063278</v>
      </c>
      <c r="V13" s="70">
        <f t="shared" si="7"/>
        <v>5716.063278</v>
      </c>
      <c r="W13" s="26">
        <f t="shared" si="7"/>
        <v>2293.81039</v>
      </c>
      <c r="X13" s="26">
        <f t="shared" si="7"/>
        <v>2289</v>
      </c>
      <c r="Y13" s="26">
        <f t="shared" si="7"/>
        <v>2287</v>
      </c>
      <c r="Z13" s="26">
        <f t="shared" si="7"/>
        <v>2290</v>
      </c>
      <c r="AA13" s="26">
        <f t="shared" si="7"/>
        <v>2294.8849600000003</v>
      </c>
      <c r="AB13" s="70">
        <f t="shared" si="7"/>
        <v>11454.695350000002</v>
      </c>
      <c r="AC13" s="70">
        <f t="shared" si="7"/>
        <v>5727.347675000001</v>
      </c>
      <c r="AD13" s="70">
        <f t="shared" si="7"/>
        <v>5727.347675000001</v>
      </c>
      <c r="AE13" s="26">
        <f t="shared" si="7"/>
        <v>2294.9977049999998</v>
      </c>
      <c r="AF13" s="26">
        <f t="shared" si="7"/>
        <v>2293.997706</v>
      </c>
      <c r="AG13" s="26">
        <f t="shared" si="7"/>
        <v>2283.997716</v>
      </c>
      <c r="AH13" s="26">
        <f t="shared" si="7"/>
        <v>2260.40122</v>
      </c>
      <c r="AI13" s="26">
        <f aca="true" t="shared" si="8" ref="AI13:AY13">SUM(AI14:AI17)</f>
        <v>2226</v>
      </c>
      <c r="AJ13" s="70">
        <f t="shared" si="8"/>
        <v>11359.394347000001</v>
      </c>
      <c r="AK13" s="70">
        <f t="shared" si="8"/>
        <v>6361.260834320001</v>
      </c>
      <c r="AL13" s="70">
        <f t="shared" si="8"/>
        <v>4998.13351268</v>
      </c>
      <c r="AM13" s="26">
        <f t="shared" si="8"/>
        <v>10568</v>
      </c>
      <c r="AN13" s="70">
        <f t="shared" si="8"/>
        <v>5284</v>
      </c>
      <c r="AO13" s="70">
        <f t="shared" si="8"/>
        <v>5284</v>
      </c>
      <c r="AP13" s="26">
        <f t="shared" si="8"/>
        <v>9500</v>
      </c>
      <c r="AQ13" s="70">
        <f t="shared" si="8"/>
        <v>4750</v>
      </c>
      <c r="AR13" s="70">
        <f t="shared" si="8"/>
        <v>4750</v>
      </c>
      <c r="AS13" s="26">
        <f t="shared" si="8"/>
        <v>8338</v>
      </c>
      <c r="AT13" s="70">
        <f t="shared" si="8"/>
        <v>4252.38</v>
      </c>
      <c r="AU13" s="70">
        <f t="shared" si="8"/>
        <v>4085.62</v>
      </c>
      <c r="AV13" s="26">
        <f t="shared" si="8"/>
        <v>7029.99297</v>
      </c>
      <c r="AW13" s="70">
        <f t="shared" si="8"/>
        <v>3655.5963444000004</v>
      </c>
      <c r="AX13" s="70">
        <f t="shared" si="8"/>
        <v>3374.3966256000003</v>
      </c>
      <c r="AY13" s="26">
        <f t="shared" si="8"/>
        <v>5391</v>
      </c>
      <c r="AZ13" s="70">
        <f aca="true" t="shared" si="9" ref="AZ13:BT13">SUM(AZ14:AZ17)</f>
        <v>2857.2300000000005</v>
      </c>
      <c r="BA13" s="70">
        <f t="shared" si="9"/>
        <v>2533.77</v>
      </c>
      <c r="BB13" s="26">
        <f t="shared" si="9"/>
        <v>3993</v>
      </c>
      <c r="BC13" s="70">
        <f t="shared" si="9"/>
        <v>2116.29</v>
      </c>
      <c r="BD13" s="70">
        <f t="shared" si="9"/>
        <v>1876.71</v>
      </c>
      <c r="BE13" s="26">
        <f t="shared" si="9"/>
        <v>3135</v>
      </c>
      <c r="BF13" s="70">
        <f t="shared" si="9"/>
        <v>1692.9</v>
      </c>
      <c r="BG13" s="70">
        <f t="shared" si="9"/>
        <v>1442.1</v>
      </c>
      <c r="BH13" s="26">
        <f t="shared" si="9"/>
        <v>2516.365252</v>
      </c>
      <c r="BI13" s="70">
        <f t="shared" si="9"/>
        <v>1308.50993104</v>
      </c>
      <c r="BJ13" s="70">
        <f t="shared" si="9"/>
        <v>1207.85532096</v>
      </c>
      <c r="BK13" s="26">
        <f t="shared" si="9"/>
        <v>1985.998014</v>
      </c>
      <c r="BL13" s="70">
        <f t="shared" si="9"/>
        <v>1072.4389275600001</v>
      </c>
      <c r="BM13" s="70">
        <f t="shared" si="9"/>
        <v>913.5590864400001</v>
      </c>
      <c r="BN13" s="26">
        <f t="shared" si="9"/>
        <v>1507.509972</v>
      </c>
      <c r="BO13" s="26">
        <f t="shared" si="9"/>
        <v>1101</v>
      </c>
      <c r="BP13" s="26">
        <f t="shared" si="9"/>
        <v>739</v>
      </c>
      <c r="BQ13" s="26">
        <f t="shared" si="9"/>
        <v>658</v>
      </c>
      <c r="BR13" s="70">
        <f t="shared" si="9"/>
        <v>4005.509972</v>
      </c>
      <c r="BS13" s="70">
        <f t="shared" si="9"/>
        <v>2042.81008572</v>
      </c>
      <c r="BT13" s="70">
        <f t="shared" si="9"/>
        <v>1962.69988628</v>
      </c>
      <c r="BU13" s="26">
        <v>27272</v>
      </c>
      <c r="BV13" s="26">
        <v>2823</v>
      </c>
      <c r="BW13" s="26">
        <v>2259</v>
      </c>
    </row>
    <row r="14" spans="1:75" ht="18" customHeight="1">
      <c r="A14" s="22" t="s">
        <v>75</v>
      </c>
      <c r="B14" s="98">
        <v>54912.380578000004</v>
      </c>
      <c r="C14" s="99">
        <v>91</v>
      </c>
      <c r="D14" s="99">
        <v>1085</v>
      </c>
      <c r="E14" s="100">
        <f>SUM(C14+D14)</f>
        <v>1176</v>
      </c>
      <c r="F14" s="100">
        <f>+E14*0.51</f>
        <v>599.76</v>
      </c>
      <c r="G14" s="100">
        <f>+E14*0.49</f>
        <v>576.24</v>
      </c>
      <c r="H14" s="99">
        <v>1176</v>
      </c>
      <c r="I14" s="99">
        <v>1187</v>
      </c>
      <c r="J14" s="99">
        <v>1204</v>
      </c>
      <c r="K14" s="99">
        <v>1215</v>
      </c>
      <c r="L14" s="100">
        <f>SUM(H14:K14)</f>
        <v>4782</v>
      </c>
      <c r="M14" s="100">
        <f>+L14*0.5</f>
        <v>2391</v>
      </c>
      <c r="N14" s="100">
        <f>+L14*0.5</f>
        <v>2391</v>
      </c>
      <c r="O14" s="99">
        <v>1221</v>
      </c>
      <c r="P14" s="101">
        <v>1231</v>
      </c>
      <c r="Q14" s="99">
        <v>1234.2333780000001</v>
      </c>
      <c r="R14" s="99">
        <v>1236.3901859999999</v>
      </c>
      <c r="S14" s="99">
        <v>1237</v>
      </c>
      <c r="T14" s="100">
        <f>SUM(O14:S14)</f>
        <v>6159.6235639999995</v>
      </c>
      <c r="U14" s="100">
        <f>+T14*0.5</f>
        <v>3079.8117819999998</v>
      </c>
      <c r="V14" s="100">
        <f>+T14*0.5</f>
        <v>3079.8117819999998</v>
      </c>
      <c r="W14" s="99">
        <v>1237</v>
      </c>
      <c r="X14" s="99">
        <v>1234</v>
      </c>
      <c r="Y14" s="99">
        <v>1233</v>
      </c>
      <c r="Z14" s="99">
        <v>1235</v>
      </c>
      <c r="AA14" s="102">
        <v>1237</v>
      </c>
      <c r="AB14" s="100">
        <f>SUM(W14:AA14)</f>
        <v>6176</v>
      </c>
      <c r="AC14" s="100">
        <f>+AB14*0.5</f>
        <v>3088</v>
      </c>
      <c r="AD14" s="100">
        <f>+AB14*0.5</f>
        <v>3088</v>
      </c>
      <c r="AE14" s="99">
        <v>1237.46859</v>
      </c>
      <c r="AF14" s="99">
        <v>1236.929388</v>
      </c>
      <c r="AG14" s="99">
        <v>1231.537368</v>
      </c>
      <c r="AH14" s="99">
        <v>1219</v>
      </c>
      <c r="AI14" s="99">
        <v>1200</v>
      </c>
      <c r="AJ14" s="100">
        <f>SUM(AE14:AI14)</f>
        <v>6124.935346</v>
      </c>
      <c r="AK14" s="100">
        <f>+AJ14*0.56</f>
        <v>3429.9637937600005</v>
      </c>
      <c r="AL14" s="100">
        <f>+AJ14*0.44</f>
        <v>2694.97155224</v>
      </c>
      <c r="AM14" s="99">
        <v>5748</v>
      </c>
      <c r="AN14" s="100">
        <f>+AM14*0.5</f>
        <v>2874</v>
      </c>
      <c r="AO14" s="100">
        <f>+AM14*0.5</f>
        <v>2874</v>
      </c>
      <c r="AP14" s="99">
        <v>5122</v>
      </c>
      <c r="AQ14" s="100">
        <f>+AP14*0.5</f>
        <v>2561</v>
      </c>
      <c r="AR14" s="100">
        <f>+AP14*0.5</f>
        <v>2561</v>
      </c>
      <c r="AS14" s="99">
        <v>4496</v>
      </c>
      <c r="AT14" s="100">
        <f>+AS14*0.51</f>
        <v>2292.96</v>
      </c>
      <c r="AU14" s="100">
        <f>+AS14*0.49</f>
        <v>2203.04</v>
      </c>
      <c r="AV14" s="99">
        <v>3790.59006</v>
      </c>
      <c r="AW14" s="100">
        <f>+AV14*0.52</f>
        <v>1971.1068312</v>
      </c>
      <c r="AX14" s="100">
        <f>+AV14*0.48</f>
        <v>1819.4832288</v>
      </c>
      <c r="AY14" s="99">
        <v>2907</v>
      </c>
      <c r="AZ14" s="100">
        <f>+AY14*0.53</f>
        <v>1540.71</v>
      </c>
      <c r="BA14" s="100">
        <f>+AY14*0.47</f>
        <v>1366.29</v>
      </c>
      <c r="BB14" s="99">
        <v>2153</v>
      </c>
      <c r="BC14" s="100">
        <f>+BB14*0.53</f>
        <v>1141.0900000000001</v>
      </c>
      <c r="BD14" s="100">
        <f>+BB14*0.47</f>
        <v>1011.91</v>
      </c>
      <c r="BE14" s="99">
        <v>1690</v>
      </c>
      <c r="BF14" s="100">
        <f>+BE14*0.54</f>
        <v>912.6</v>
      </c>
      <c r="BG14" s="100">
        <f>+BE14*0.46</f>
        <v>777.4</v>
      </c>
      <c r="BH14" s="99">
        <v>1357</v>
      </c>
      <c r="BI14" s="100">
        <f>+BH14*0.52</f>
        <v>705.64</v>
      </c>
      <c r="BJ14" s="100">
        <f>+BH14*0.48</f>
        <v>651.36</v>
      </c>
      <c r="BK14" s="99">
        <v>1070.855172</v>
      </c>
      <c r="BL14" s="100">
        <f>+BK14*0.54</f>
        <v>578.26179288</v>
      </c>
      <c r="BM14" s="100">
        <f>+BK14*0.46</f>
        <v>492.59337912000007</v>
      </c>
      <c r="BN14" s="99">
        <v>813</v>
      </c>
      <c r="BO14" s="99">
        <v>594</v>
      </c>
      <c r="BP14" s="99">
        <v>398</v>
      </c>
      <c r="BQ14" s="99">
        <v>355</v>
      </c>
      <c r="BR14" s="100">
        <f>SUM(BN14:BQ14)</f>
        <v>2160</v>
      </c>
      <c r="BS14" s="100">
        <f>+BR14*0.51</f>
        <v>1101.6</v>
      </c>
      <c r="BT14" s="100">
        <f>+BR14*0.49</f>
        <v>1058.4</v>
      </c>
      <c r="BU14" s="99">
        <v>14140</v>
      </c>
      <c r="BV14" s="99">
        <v>1182</v>
      </c>
      <c r="BW14" s="99">
        <v>1177</v>
      </c>
    </row>
    <row r="15" spans="1:75" ht="18" customHeight="1">
      <c r="A15" s="40" t="s">
        <v>26</v>
      </c>
      <c r="B15" s="37">
        <v>19687.240457</v>
      </c>
      <c r="C15" s="36">
        <v>32</v>
      </c>
      <c r="D15" s="36">
        <v>393</v>
      </c>
      <c r="E15" s="72">
        <f>SUM(C15+D15)</f>
        <v>425</v>
      </c>
      <c r="F15" s="72">
        <f>+E15*0.51</f>
        <v>216.75</v>
      </c>
      <c r="G15" s="72">
        <f>+E15*0.49</f>
        <v>208.25</v>
      </c>
      <c r="H15" s="36">
        <v>425</v>
      </c>
      <c r="I15" s="36">
        <v>429</v>
      </c>
      <c r="J15" s="36">
        <v>433</v>
      </c>
      <c r="K15" s="36">
        <v>437</v>
      </c>
      <c r="L15" s="72">
        <f>SUM(H15:K15)</f>
        <v>1724</v>
      </c>
      <c r="M15" s="72">
        <f>+L15*0.5</f>
        <v>862</v>
      </c>
      <c r="N15" s="72">
        <f>+L15*0.5</f>
        <v>862</v>
      </c>
      <c r="O15" s="36">
        <v>439</v>
      </c>
      <c r="P15" s="38">
        <v>441.13113799999996</v>
      </c>
      <c r="Q15" s="36">
        <v>442.48430099999996</v>
      </c>
      <c r="R15" s="36">
        <v>443.257537</v>
      </c>
      <c r="S15" s="36">
        <v>443</v>
      </c>
      <c r="T15" s="72">
        <f>SUM(O15:S15)</f>
        <v>2208.8729759999997</v>
      </c>
      <c r="U15" s="72">
        <f>+T15*0.5</f>
        <v>1104.4364879999998</v>
      </c>
      <c r="V15" s="72">
        <f>+T15*0.5</f>
        <v>1104.4364879999998</v>
      </c>
      <c r="W15" s="36">
        <v>443</v>
      </c>
      <c r="X15" s="36">
        <v>442</v>
      </c>
      <c r="Y15" s="36">
        <v>442</v>
      </c>
      <c r="Z15" s="36">
        <v>442</v>
      </c>
      <c r="AA15" s="39">
        <v>444</v>
      </c>
      <c r="AB15" s="72">
        <f>SUM(W15:AA15)</f>
        <v>2213</v>
      </c>
      <c r="AC15" s="72">
        <f>+AB15*0.5</f>
        <v>1106.5</v>
      </c>
      <c r="AD15" s="72">
        <f>+AB15*0.5</f>
        <v>1106.5</v>
      </c>
      <c r="AE15" s="36">
        <v>443.644155</v>
      </c>
      <c r="AF15" s="36">
        <v>443.450846</v>
      </c>
      <c r="AG15" s="36">
        <v>441.517756</v>
      </c>
      <c r="AH15" s="36">
        <v>436.87834000000004</v>
      </c>
      <c r="AI15" s="36">
        <v>430</v>
      </c>
      <c r="AJ15" s="72">
        <f>SUM(AE15:AI15)</f>
        <v>2195.491097</v>
      </c>
      <c r="AK15" s="72">
        <f>+AJ15*0.56</f>
        <v>1229.4750143200001</v>
      </c>
      <c r="AL15" s="72">
        <f>+AJ15*0.44</f>
        <v>966.0160826800001</v>
      </c>
      <c r="AM15" s="36">
        <v>2049</v>
      </c>
      <c r="AN15" s="72">
        <f>+AM15*0.5</f>
        <v>1024.5</v>
      </c>
      <c r="AO15" s="72">
        <f>+AM15*0.5</f>
        <v>1024.5</v>
      </c>
      <c r="AP15" s="36">
        <v>1837</v>
      </c>
      <c r="AQ15" s="72">
        <f>+AP15*0.5</f>
        <v>918.5</v>
      </c>
      <c r="AR15" s="72">
        <f>+AP15*0.5</f>
        <v>918.5</v>
      </c>
      <c r="AS15" s="36">
        <v>1612</v>
      </c>
      <c r="AT15" s="72">
        <f>+AS15*0.51</f>
        <v>822.12</v>
      </c>
      <c r="AU15" s="72">
        <f>+AS15*0.49</f>
        <v>789.88</v>
      </c>
      <c r="AV15" s="36">
        <v>1358.9622699999998</v>
      </c>
      <c r="AW15" s="72">
        <f>+AV15*0.52</f>
        <v>706.6603803999999</v>
      </c>
      <c r="AX15" s="72">
        <f>+AV15*0.48</f>
        <v>652.3018895999999</v>
      </c>
      <c r="AY15" s="36">
        <v>1042</v>
      </c>
      <c r="AZ15" s="72">
        <f>+AY15*0.53</f>
        <v>552.26</v>
      </c>
      <c r="BA15" s="72">
        <f>+AY15*0.47</f>
        <v>489.73999999999995</v>
      </c>
      <c r="BB15" s="36">
        <v>772</v>
      </c>
      <c r="BC15" s="72">
        <f>+BB15*0.53</f>
        <v>409.16</v>
      </c>
      <c r="BD15" s="72">
        <f>+BB15*0.47</f>
        <v>362.84</v>
      </c>
      <c r="BE15" s="36">
        <v>606</v>
      </c>
      <c r="BF15" s="72">
        <f>+BE15*0.54</f>
        <v>327.24</v>
      </c>
      <c r="BG15" s="72">
        <f>+BE15*0.46</f>
        <v>278.76</v>
      </c>
      <c r="BH15" s="36">
        <v>486.36544399999997</v>
      </c>
      <c r="BI15" s="72">
        <f>+BH15*0.52</f>
        <v>252.91003088</v>
      </c>
      <c r="BJ15" s="72">
        <f>+BH15*0.48</f>
        <v>233.45541311999997</v>
      </c>
      <c r="BK15" s="36">
        <v>383.911674</v>
      </c>
      <c r="BL15" s="72">
        <f>+BK15*0.54</f>
        <v>207.31230396</v>
      </c>
      <c r="BM15" s="72">
        <f>+BK15*0.46</f>
        <v>176.59937004</v>
      </c>
      <c r="BN15" s="36">
        <v>291.509972</v>
      </c>
      <c r="BO15" s="36">
        <v>213</v>
      </c>
      <c r="BP15" s="36">
        <v>143</v>
      </c>
      <c r="BQ15" s="36">
        <v>127</v>
      </c>
      <c r="BR15" s="72">
        <f>SUM(BN15:BQ15)</f>
        <v>774.5099720000001</v>
      </c>
      <c r="BS15" s="72">
        <f>+BR15*0.51</f>
        <v>395.00008572</v>
      </c>
      <c r="BT15" s="72">
        <f>+BR15*0.49</f>
        <v>379.50988628000005</v>
      </c>
      <c r="BU15" s="36">
        <v>5470</v>
      </c>
      <c r="BV15" s="36">
        <v>665</v>
      </c>
      <c r="BW15" s="36">
        <v>458</v>
      </c>
    </row>
    <row r="16" spans="1:75" ht="18" customHeight="1">
      <c r="A16" s="97" t="s">
        <v>27</v>
      </c>
      <c r="B16" s="37">
        <v>4919.181495000001</v>
      </c>
      <c r="C16" s="36">
        <v>8</v>
      </c>
      <c r="D16" s="36">
        <v>82</v>
      </c>
      <c r="E16" s="72">
        <f>SUM(C16+D16)</f>
        <v>90</v>
      </c>
      <c r="F16" s="72">
        <f>+E16*0.51</f>
        <v>45.9</v>
      </c>
      <c r="G16" s="72">
        <f>+E16*0.49</f>
        <v>44.1</v>
      </c>
      <c r="H16" s="36">
        <v>90</v>
      </c>
      <c r="I16" s="36">
        <v>95</v>
      </c>
      <c r="J16" s="36">
        <v>95</v>
      </c>
      <c r="K16" s="36">
        <v>97</v>
      </c>
      <c r="L16" s="72">
        <f>SUM(H16:K16)</f>
        <v>377</v>
      </c>
      <c r="M16" s="72">
        <f>+L16*0.5</f>
        <v>188.5</v>
      </c>
      <c r="N16" s="72">
        <f>+L16*0.5</f>
        <v>188.5</v>
      </c>
      <c r="O16" s="36">
        <v>99</v>
      </c>
      <c r="P16" s="38">
        <v>105</v>
      </c>
      <c r="Q16" s="36">
        <v>110.56556700000002</v>
      </c>
      <c r="R16" s="36">
        <v>110.75877900000002</v>
      </c>
      <c r="S16" s="36">
        <v>111</v>
      </c>
      <c r="T16" s="72">
        <f>SUM(O16:S16)</f>
        <v>536.324346</v>
      </c>
      <c r="U16" s="72">
        <f>+T16*0.5</f>
        <v>268.162173</v>
      </c>
      <c r="V16" s="72">
        <f>+T16*0.5</f>
        <v>268.162173</v>
      </c>
      <c r="W16" s="36">
        <v>111</v>
      </c>
      <c r="X16" s="36">
        <v>111</v>
      </c>
      <c r="Y16" s="36">
        <v>111</v>
      </c>
      <c r="Z16" s="36">
        <v>111</v>
      </c>
      <c r="AA16" s="39">
        <v>110.85538500000001</v>
      </c>
      <c r="AB16" s="72">
        <f>SUM(W16:AA16)</f>
        <v>554.8553850000001</v>
      </c>
      <c r="AC16" s="72">
        <f>+AB16*0.5</f>
        <v>277.42769250000003</v>
      </c>
      <c r="AD16" s="72">
        <f>+AB16*0.5</f>
        <v>277.42769250000003</v>
      </c>
      <c r="AE16" s="36">
        <v>110.85538500000001</v>
      </c>
      <c r="AF16" s="36">
        <v>110.80708200000001</v>
      </c>
      <c r="AG16" s="36">
        <v>110.32405200000001</v>
      </c>
      <c r="AH16" s="36">
        <v>109.16478000000001</v>
      </c>
      <c r="AI16" s="36">
        <v>108</v>
      </c>
      <c r="AJ16" s="72">
        <f>SUM(AE16:AI16)</f>
        <v>549.1512990000001</v>
      </c>
      <c r="AK16" s="72">
        <f>+AJ16*0.56</f>
        <v>307.5247274400001</v>
      </c>
      <c r="AL16" s="72">
        <f>+AJ16*0.44</f>
        <v>241.62657156000006</v>
      </c>
      <c r="AM16" s="36">
        <v>594</v>
      </c>
      <c r="AN16" s="72">
        <f>+AM16*0.5</f>
        <v>297</v>
      </c>
      <c r="AO16" s="72">
        <f>+AM16*0.5</f>
        <v>297</v>
      </c>
      <c r="AP16" s="36">
        <v>459</v>
      </c>
      <c r="AQ16" s="72">
        <f>+AP16*0.5</f>
        <v>229.5</v>
      </c>
      <c r="AR16" s="72">
        <f>+AP16*0.5</f>
        <v>229.5</v>
      </c>
      <c r="AS16" s="36">
        <v>403</v>
      </c>
      <c r="AT16" s="72">
        <f>+AS16*0.51</f>
        <v>205.53</v>
      </c>
      <c r="AU16" s="72">
        <f>+AS16*0.49</f>
        <v>197.47</v>
      </c>
      <c r="AV16" s="36">
        <v>339.57009</v>
      </c>
      <c r="AW16" s="72">
        <f>+AV16*0.52</f>
        <v>176.5764468</v>
      </c>
      <c r="AX16" s="72">
        <f>+AV16*0.48</f>
        <v>162.99364319999998</v>
      </c>
      <c r="AY16" s="36">
        <v>260</v>
      </c>
      <c r="AZ16" s="72">
        <f>+AY16*0.53</f>
        <v>137.8</v>
      </c>
      <c r="BA16" s="72">
        <f>+AY16*0.47</f>
        <v>122.19999999999999</v>
      </c>
      <c r="BB16" s="36">
        <v>193</v>
      </c>
      <c r="BC16" s="72">
        <f>+BB16*0.53</f>
        <v>102.29</v>
      </c>
      <c r="BD16" s="72">
        <f>+BB16*0.47</f>
        <v>90.71</v>
      </c>
      <c r="BE16" s="36">
        <v>151</v>
      </c>
      <c r="BF16" s="72">
        <f>+BE16*0.54</f>
        <v>81.54</v>
      </c>
      <c r="BG16" s="72">
        <f>+BE16*0.46</f>
        <v>69.46000000000001</v>
      </c>
      <c r="BH16" s="36">
        <v>121.53034800000002</v>
      </c>
      <c r="BI16" s="72">
        <f>+BH16*0.52</f>
        <v>63.195780960000015</v>
      </c>
      <c r="BJ16" s="72">
        <f>+BH16*0.48</f>
        <v>58.33456704</v>
      </c>
      <c r="BK16" s="36">
        <v>95.929758</v>
      </c>
      <c r="BL16" s="72">
        <f>+BK16*0.54</f>
        <v>51.80206932000001</v>
      </c>
      <c r="BM16" s="72">
        <f>+BK16*0.46</f>
        <v>44.127688680000006</v>
      </c>
      <c r="BN16" s="36">
        <v>73</v>
      </c>
      <c r="BO16" s="36">
        <v>53</v>
      </c>
      <c r="BP16" s="36">
        <v>36</v>
      </c>
      <c r="BQ16" s="36">
        <v>32</v>
      </c>
      <c r="BR16" s="72">
        <f>SUM(BN16:BQ16)</f>
        <v>194</v>
      </c>
      <c r="BS16" s="72">
        <f>+BR16*0.51</f>
        <v>98.94</v>
      </c>
      <c r="BT16" s="72">
        <f>+BR16*0.49</f>
        <v>95.06</v>
      </c>
      <c r="BU16" s="36">
        <v>1402</v>
      </c>
      <c r="BV16" s="36">
        <v>187</v>
      </c>
      <c r="BW16" s="36">
        <v>98</v>
      </c>
    </row>
    <row r="17" spans="1:75" ht="18" customHeight="1">
      <c r="A17" s="35" t="s">
        <v>28</v>
      </c>
      <c r="B17" s="37">
        <v>22321.29799</v>
      </c>
      <c r="C17" s="36">
        <v>40</v>
      </c>
      <c r="D17" s="36">
        <v>472</v>
      </c>
      <c r="E17" s="72">
        <f>SUM(C17+D17)</f>
        <v>512</v>
      </c>
      <c r="F17" s="72">
        <f>+E17*0.51</f>
        <v>261.12</v>
      </c>
      <c r="G17" s="72">
        <f>+E17*0.49</f>
        <v>250.88</v>
      </c>
      <c r="H17" s="36">
        <v>512</v>
      </c>
      <c r="I17" s="36">
        <v>512</v>
      </c>
      <c r="J17" s="36">
        <v>510</v>
      </c>
      <c r="K17" s="36">
        <v>511</v>
      </c>
      <c r="L17" s="72">
        <f>SUM(H17:K17)</f>
        <v>2045</v>
      </c>
      <c r="M17" s="72">
        <f>+L17*0.5</f>
        <v>1022.5</v>
      </c>
      <c r="N17" s="72">
        <f>+L17*0.5</f>
        <v>1022.5</v>
      </c>
      <c r="O17" s="36">
        <v>515</v>
      </c>
      <c r="P17" s="38">
        <v>505</v>
      </c>
      <c r="Q17" s="36">
        <v>501.7144650000001</v>
      </c>
      <c r="R17" s="36">
        <v>502.59120500000006</v>
      </c>
      <c r="S17" s="36">
        <v>503</v>
      </c>
      <c r="T17" s="72">
        <f>SUM(O17:S17)</f>
        <v>2527.30567</v>
      </c>
      <c r="U17" s="72">
        <f>+T17*0.5</f>
        <v>1263.652835</v>
      </c>
      <c r="V17" s="72">
        <f>+T17*0.5</f>
        <v>1263.652835</v>
      </c>
      <c r="W17" s="36">
        <v>502.81039000000004</v>
      </c>
      <c r="X17" s="36">
        <v>502</v>
      </c>
      <c r="Y17" s="36">
        <v>501</v>
      </c>
      <c r="Z17" s="36">
        <v>502</v>
      </c>
      <c r="AA17" s="39">
        <v>503.029575</v>
      </c>
      <c r="AB17" s="72">
        <f>SUM(W17:AA17)</f>
        <v>2510.839965</v>
      </c>
      <c r="AC17" s="72">
        <f>+AB17*0.5</f>
        <v>1255.4199825</v>
      </c>
      <c r="AD17" s="72">
        <f>+AB17*0.5</f>
        <v>1255.4199825</v>
      </c>
      <c r="AE17" s="36">
        <v>503.029575</v>
      </c>
      <c r="AF17" s="36">
        <v>502.81039000000004</v>
      </c>
      <c r="AG17" s="36">
        <v>500.61854000000005</v>
      </c>
      <c r="AH17" s="36">
        <v>495.35810000000004</v>
      </c>
      <c r="AI17" s="36">
        <v>488</v>
      </c>
      <c r="AJ17" s="72">
        <f>SUM(AE17:AI17)</f>
        <v>2489.816605</v>
      </c>
      <c r="AK17" s="72">
        <f>+AJ17*0.56</f>
        <v>1394.2972988000001</v>
      </c>
      <c r="AL17" s="72">
        <f>+AJ17*0.44</f>
        <v>1095.5193062</v>
      </c>
      <c r="AM17" s="36">
        <v>2177</v>
      </c>
      <c r="AN17" s="72">
        <f>+AM17*0.5</f>
        <v>1088.5</v>
      </c>
      <c r="AO17" s="72">
        <f>+AM17*0.5</f>
        <v>1088.5</v>
      </c>
      <c r="AP17" s="36">
        <v>2082</v>
      </c>
      <c r="AQ17" s="72">
        <f>+AP17*0.5</f>
        <v>1041</v>
      </c>
      <c r="AR17" s="72">
        <f>+AP17*0.5</f>
        <v>1041</v>
      </c>
      <c r="AS17" s="36">
        <v>1827</v>
      </c>
      <c r="AT17" s="72">
        <f>+AS17*0.51</f>
        <v>931.77</v>
      </c>
      <c r="AU17" s="72">
        <f>+AS17*0.49</f>
        <v>895.23</v>
      </c>
      <c r="AV17" s="36">
        <v>1540.8705500000003</v>
      </c>
      <c r="AW17" s="72">
        <f>+AV17*0.52</f>
        <v>801.2526860000002</v>
      </c>
      <c r="AX17" s="72">
        <f>+AV17*0.48</f>
        <v>739.6178640000002</v>
      </c>
      <c r="AY17" s="36">
        <v>1182</v>
      </c>
      <c r="AZ17" s="72">
        <f>+AY17*0.53</f>
        <v>626.46</v>
      </c>
      <c r="BA17" s="72">
        <f>+AY17*0.47</f>
        <v>555.54</v>
      </c>
      <c r="BB17" s="36">
        <v>875</v>
      </c>
      <c r="BC17" s="72">
        <f>+BB17*0.53</f>
        <v>463.75</v>
      </c>
      <c r="BD17" s="72">
        <f>+BB17*0.47</f>
        <v>411.25</v>
      </c>
      <c r="BE17" s="36">
        <v>688</v>
      </c>
      <c r="BF17" s="72">
        <f>+BE17*0.54</f>
        <v>371.52000000000004</v>
      </c>
      <c r="BG17" s="72">
        <f>+BE17*0.46</f>
        <v>316.48</v>
      </c>
      <c r="BH17" s="36">
        <v>551.46946</v>
      </c>
      <c r="BI17" s="72">
        <f>+BH17*0.52</f>
        <v>286.76411920000004</v>
      </c>
      <c r="BJ17" s="72">
        <f>+BH17*0.48</f>
        <v>264.7053408</v>
      </c>
      <c r="BK17" s="36">
        <v>435.30141000000003</v>
      </c>
      <c r="BL17" s="72">
        <f>+BK17*0.54</f>
        <v>235.06276140000003</v>
      </c>
      <c r="BM17" s="72">
        <f>+BK17*0.46</f>
        <v>200.23864860000003</v>
      </c>
      <c r="BN17" s="36">
        <v>330</v>
      </c>
      <c r="BO17" s="36">
        <v>241</v>
      </c>
      <c r="BP17" s="36">
        <v>162</v>
      </c>
      <c r="BQ17" s="36">
        <v>144</v>
      </c>
      <c r="BR17" s="72">
        <f>SUM(BN17:BQ17)</f>
        <v>877</v>
      </c>
      <c r="BS17" s="72">
        <f>+BR17*0.51</f>
        <v>447.27</v>
      </c>
      <c r="BT17" s="72">
        <f>+BR17*0.49</f>
        <v>429.73</v>
      </c>
      <c r="BU17" s="36">
        <v>6260</v>
      </c>
      <c r="BV17" s="36">
        <v>789</v>
      </c>
      <c r="BW17" s="36">
        <v>526</v>
      </c>
    </row>
    <row r="18" spans="1:75" s="44" customFormat="1" ht="18" customHeight="1" thickBot="1">
      <c r="A18" s="28"/>
      <c r="B18" s="92"/>
      <c r="C18" s="92"/>
      <c r="D18" s="92"/>
      <c r="E18" s="93"/>
      <c r="F18" s="93"/>
      <c r="G18" s="93"/>
      <c r="H18" s="92"/>
      <c r="I18" s="92"/>
      <c r="J18" s="92"/>
      <c r="K18" s="92"/>
      <c r="L18" s="93"/>
      <c r="M18" s="93"/>
      <c r="N18" s="93"/>
      <c r="O18" s="92"/>
      <c r="P18" s="94"/>
      <c r="Q18" s="92"/>
      <c r="R18" s="92"/>
      <c r="S18" s="92"/>
      <c r="T18" s="95"/>
      <c r="U18" s="93"/>
      <c r="V18" s="93"/>
      <c r="W18" s="92"/>
      <c r="X18" s="92"/>
      <c r="Y18" s="92"/>
      <c r="Z18" s="92"/>
      <c r="AA18" s="96"/>
      <c r="AB18" s="93"/>
      <c r="AC18" s="93"/>
      <c r="AD18" s="93"/>
      <c r="AE18" s="92"/>
      <c r="AF18" s="92"/>
      <c r="AG18" s="92"/>
      <c r="AH18" s="92"/>
      <c r="AI18" s="92"/>
      <c r="AJ18" s="93"/>
      <c r="AK18" s="93"/>
      <c r="AL18" s="93"/>
      <c r="AM18" s="92"/>
      <c r="AN18" s="93"/>
      <c r="AO18" s="93"/>
      <c r="AP18" s="92"/>
      <c r="AQ18" s="93"/>
      <c r="AR18" s="93"/>
      <c r="AS18" s="92"/>
      <c r="AT18" s="93"/>
      <c r="AU18" s="93"/>
      <c r="AV18" s="92"/>
      <c r="AW18" s="93"/>
      <c r="AX18" s="93"/>
      <c r="AY18" s="92"/>
      <c r="AZ18" s="93"/>
      <c r="BA18" s="93"/>
      <c r="BB18" s="92"/>
      <c r="BC18" s="93"/>
      <c r="BD18" s="93"/>
      <c r="BE18" s="92"/>
      <c r="BF18" s="93"/>
      <c r="BG18" s="93"/>
      <c r="BH18" s="92"/>
      <c r="BI18" s="93"/>
      <c r="BJ18" s="93"/>
      <c r="BK18" s="92"/>
      <c r="BL18" s="93"/>
      <c r="BM18" s="93"/>
      <c r="BN18" s="92"/>
      <c r="BO18" s="92"/>
      <c r="BP18" s="92"/>
      <c r="BQ18" s="92"/>
      <c r="BR18" s="93"/>
      <c r="BS18" s="93"/>
      <c r="BT18" s="93"/>
      <c r="BU18" s="92"/>
      <c r="BV18" s="92"/>
      <c r="BW18" s="92"/>
    </row>
    <row r="19" spans="1:75" ht="18" customHeight="1" thickBot="1">
      <c r="A19" s="12" t="s">
        <v>29</v>
      </c>
      <c r="B19" s="26">
        <v>22817.8798961274</v>
      </c>
      <c r="C19" s="26">
        <f aca="true" t="shared" si="10" ref="C19:AH19">SUM(C20:C22)</f>
        <v>38.7310015</v>
      </c>
      <c r="D19" s="26">
        <f t="shared" si="10"/>
        <v>455.2689985</v>
      </c>
      <c r="E19" s="70">
        <f t="shared" si="10"/>
        <v>494</v>
      </c>
      <c r="F19" s="70">
        <f t="shared" si="10"/>
        <v>261.82</v>
      </c>
      <c r="G19" s="70">
        <f t="shared" si="10"/>
        <v>232.18</v>
      </c>
      <c r="H19" s="26">
        <f t="shared" si="10"/>
        <v>494</v>
      </c>
      <c r="I19" s="26">
        <f t="shared" si="10"/>
        <v>498</v>
      </c>
      <c r="J19" s="26">
        <f t="shared" si="10"/>
        <v>502</v>
      </c>
      <c r="K19" s="26">
        <f t="shared" si="10"/>
        <v>505.6021241274</v>
      </c>
      <c r="L19" s="70">
        <f t="shared" si="10"/>
        <v>1999.6021241274</v>
      </c>
      <c r="M19" s="70">
        <f t="shared" si="10"/>
        <v>1039.793104546248</v>
      </c>
      <c r="N19" s="70">
        <f t="shared" si="10"/>
        <v>959.8090195811519</v>
      </c>
      <c r="O19" s="26">
        <f t="shared" si="10"/>
        <v>509</v>
      </c>
      <c r="P19" s="26">
        <f t="shared" si="10"/>
        <v>511</v>
      </c>
      <c r="Q19" s="26">
        <f t="shared" si="10"/>
        <v>513</v>
      </c>
      <c r="R19" s="26">
        <f t="shared" si="10"/>
        <v>514</v>
      </c>
      <c r="S19" s="26">
        <f t="shared" si="10"/>
        <v>514</v>
      </c>
      <c r="T19" s="70">
        <f t="shared" si="10"/>
        <v>2561</v>
      </c>
      <c r="U19" s="70">
        <f t="shared" si="10"/>
        <v>1306.11</v>
      </c>
      <c r="V19" s="70">
        <f t="shared" si="10"/>
        <v>1254.89</v>
      </c>
      <c r="W19" s="26">
        <f t="shared" si="10"/>
        <v>514</v>
      </c>
      <c r="X19" s="26">
        <f t="shared" si="10"/>
        <v>513</v>
      </c>
      <c r="Y19" s="26">
        <f t="shared" si="10"/>
        <v>513</v>
      </c>
      <c r="Z19" s="26">
        <f t="shared" si="10"/>
        <v>513</v>
      </c>
      <c r="AA19" s="26">
        <f t="shared" si="10"/>
        <v>514</v>
      </c>
      <c r="AB19" s="70">
        <f t="shared" si="10"/>
        <v>2567</v>
      </c>
      <c r="AC19" s="70">
        <f t="shared" si="10"/>
        <v>1283.5</v>
      </c>
      <c r="AD19" s="70">
        <f t="shared" si="10"/>
        <v>1283.5</v>
      </c>
      <c r="AE19" s="26">
        <f t="shared" si="10"/>
        <v>514</v>
      </c>
      <c r="AF19" s="26">
        <f t="shared" si="10"/>
        <v>514</v>
      </c>
      <c r="AG19" s="26">
        <f t="shared" si="10"/>
        <v>512</v>
      </c>
      <c r="AH19" s="26">
        <f t="shared" si="10"/>
        <v>506</v>
      </c>
      <c r="AI19" s="26">
        <f aca="true" t="shared" si="11" ref="AI19:AY19">SUM(AI20:AI22)</f>
        <v>499</v>
      </c>
      <c r="AJ19" s="70">
        <f t="shared" si="11"/>
        <v>2545</v>
      </c>
      <c r="AK19" s="70">
        <f t="shared" si="11"/>
        <v>1756.05</v>
      </c>
      <c r="AL19" s="70">
        <f t="shared" si="11"/>
        <v>788.95</v>
      </c>
      <c r="AM19" s="26">
        <f t="shared" si="11"/>
        <v>2368</v>
      </c>
      <c r="AN19" s="70">
        <f t="shared" si="11"/>
        <v>1397.1200000000001</v>
      </c>
      <c r="AO19" s="70">
        <f t="shared" si="11"/>
        <v>970.8799999999999</v>
      </c>
      <c r="AP19" s="26">
        <f t="shared" si="11"/>
        <v>2130</v>
      </c>
      <c r="AQ19" s="70">
        <f t="shared" si="11"/>
        <v>1150.2</v>
      </c>
      <c r="AR19" s="70">
        <f t="shared" si="11"/>
        <v>979.8000000000001</v>
      </c>
      <c r="AS19" s="26">
        <f t="shared" si="11"/>
        <v>1868.495248</v>
      </c>
      <c r="AT19" s="70">
        <f t="shared" si="11"/>
        <v>1008.9874339200001</v>
      </c>
      <c r="AU19" s="70">
        <f t="shared" si="11"/>
        <v>859.50781408</v>
      </c>
      <c r="AV19" s="26">
        <f t="shared" si="11"/>
        <v>1574</v>
      </c>
      <c r="AW19" s="70">
        <f t="shared" si="11"/>
        <v>865.7</v>
      </c>
      <c r="AX19" s="70">
        <f t="shared" si="11"/>
        <v>708.3000000000001</v>
      </c>
      <c r="AY19" s="26">
        <f t="shared" si="11"/>
        <v>1208.782524</v>
      </c>
      <c r="AZ19" s="70">
        <f aca="true" t="shared" si="12" ref="AZ19:BT19">SUM(AZ20:AZ22)</f>
        <v>640.6547377200001</v>
      </c>
      <c r="BA19" s="70">
        <f t="shared" si="12"/>
        <v>568.12778628</v>
      </c>
      <c r="BB19" s="26">
        <f t="shared" si="12"/>
        <v>894</v>
      </c>
      <c r="BC19" s="70">
        <f t="shared" si="12"/>
        <v>500.6400000000001</v>
      </c>
      <c r="BD19" s="70">
        <f t="shared" si="12"/>
        <v>393.36</v>
      </c>
      <c r="BE19" s="26">
        <f t="shared" si="12"/>
        <v>702</v>
      </c>
      <c r="BF19" s="70">
        <f t="shared" si="12"/>
        <v>393.12</v>
      </c>
      <c r="BG19" s="70">
        <f t="shared" si="12"/>
        <v>308.88</v>
      </c>
      <c r="BH19" s="26">
        <f t="shared" si="12"/>
        <v>565</v>
      </c>
      <c r="BI19" s="70">
        <f t="shared" si="12"/>
        <v>322.05</v>
      </c>
      <c r="BJ19" s="70">
        <f t="shared" si="12"/>
        <v>242.95</v>
      </c>
      <c r="BK19" s="26">
        <f t="shared" si="12"/>
        <v>444</v>
      </c>
      <c r="BL19" s="70">
        <f t="shared" si="12"/>
        <v>239.76000000000002</v>
      </c>
      <c r="BM19" s="70">
        <f t="shared" si="12"/>
        <v>204.24</v>
      </c>
      <c r="BN19" s="26">
        <f t="shared" si="12"/>
        <v>338</v>
      </c>
      <c r="BO19" s="26">
        <f t="shared" si="12"/>
        <v>247</v>
      </c>
      <c r="BP19" s="26">
        <f t="shared" si="12"/>
        <v>165</v>
      </c>
      <c r="BQ19" s="26">
        <f t="shared" si="12"/>
        <v>147</v>
      </c>
      <c r="BR19" s="70">
        <f t="shared" si="12"/>
        <v>897</v>
      </c>
      <c r="BS19" s="70">
        <f t="shared" si="12"/>
        <v>502.32000000000005</v>
      </c>
      <c r="BT19" s="70">
        <f t="shared" si="12"/>
        <v>394.68</v>
      </c>
      <c r="BU19" s="26">
        <v>6109.9389</v>
      </c>
      <c r="BV19" s="26">
        <v>633</v>
      </c>
      <c r="BW19" s="26">
        <v>505.99494000000004</v>
      </c>
    </row>
    <row r="20" spans="1:75" ht="18" customHeight="1">
      <c r="A20" s="35" t="s">
        <v>30</v>
      </c>
      <c r="B20" s="37">
        <v>15179</v>
      </c>
      <c r="C20" s="36">
        <v>28</v>
      </c>
      <c r="D20" s="36">
        <v>331</v>
      </c>
      <c r="E20" s="72">
        <f>SUM(C20+D20)</f>
        <v>359</v>
      </c>
      <c r="F20" s="72">
        <f>+E20*0.53</f>
        <v>190.27</v>
      </c>
      <c r="G20" s="72">
        <f>+E20*0.47</f>
        <v>168.73</v>
      </c>
      <c r="H20" s="36">
        <v>359</v>
      </c>
      <c r="I20" s="36">
        <v>361</v>
      </c>
      <c r="J20" s="36">
        <v>364</v>
      </c>
      <c r="K20" s="36">
        <v>372</v>
      </c>
      <c r="L20" s="72">
        <f>SUM(H20:K20)</f>
        <v>1456</v>
      </c>
      <c r="M20" s="72">
        <f>+L20*0.52</f>
        <v>757.12</v>
      </c>
      <c r="N20" s="72">
        <f>+L20*0.48</f>
        <v>698.88</v>
      </c>
      <c r="O20" s="36">
        <v>372</v>
      </c>
      <c r="P20" s="38">
        <v>370</v>
      </c>
      <c r="Q20" s="36">
        <v>372</v>
      </c>
      <c r="R20" s="36">
        <v>373</v>
      </c>
      <c r="S20" s="36">
        <v>373</v>
      </c>
      <c r="T20" s="72">
        <f>SUM(O20:S20)</f>
        <v>1860</v>
      </c>
      <c r="U20" s="72">
        <f>+T20*0.51</f>
        <v>948.6</v>
      </c>
      <c r="V20" s="72">
        <f>+T20*0.49</f>
        <v>911.4</v>
      </c>
      <c r="W20" s="36">
        <v>372</v>
      </c>
      <c r="X20" s="36">
        <v>371</v>
      </c>
      <c r="Y20" s="36">
        <v>370</v>
      </c>
      <c r="Z20" s="36">
        <v>370</v>
      </c>
      <c r="AA20" s="39">
        <v>370</v>
      </c>
      <c r="AB20" s="72">
        <f>SUM(W20:AA20)</f>
        <v>1853</v>
      </c>
      <c r="AC20" s="72">
        <f>+AB20*0.5</f>
        <v>926.5</v>
      </c>
      <c r="AD20" s="72">
        <f>+AB20*0.5</f>
        <v>926.5</v>
      </c>
      <c r="AE20" s="36">
        <v>370</v>
      </c>
      <c r="AF20" s="36">
        <v>370</v>
      </c>
      <c r="AG20" s="36">
        <v>370</v>
      </c>
      <c r="AH20" s="36">
        <v>367</v>
      </c>
      <c r="AI20" s="36">
        <v>362</v>
      </c>
      <c r="AJ20" s="72">
        <f>SUM(AE20:AI20)</f>
        <v>1839</v>
      </c>
      <c r="AK20" s="72">
        <f>+AJ20*0.69</f>
        <v>1268.9099999999999</v>
      </c>
      <c r="AL20" s="72">
        <f>+AJ20*0.31</f>
        <v>570.09</v>
      </c>
      <c r="AM20" s="36">
        <v>1528</v>
      </c>
      <c r="AN20" s="72">
        <f>+AM20*0.59</f>
        <v>901.52</v>
      </c>
      <c r="AO20" s="72">
        <f>+AM20*0.41</f>
        <v>626.48</v>
      </c>
      <c r="AP20" s="36">
        <v>1371</v>
      </c>
      <c r="AQ20" s="72">
        <f>+AP20*0.54</f>
        <v>740.34</v>
      </c>
      <c r="AR20" s="72">
        <f>+AP20*0.46</f>
        <v>630.6600000000001</v>
      </c>
      <c r="AS20" s="36">
        <v>1196</v>
      </c>
      <c r="AT20" s="72">
        <f>+AS20*0.54</f>
        <v>645.84</v>
      </c>
      <c r="AU20" s="72">
        <f>+AS20*0.46</f>
        <v>550.16</v>
      </c>
      <c r="AV20" s="36">
        <v>1001</v>
      </c>
      <c r="AW20" s="72">
        <f>+AV20*0.55</f>
        <v>550.5500000000001</v>
      </c>
      <c r="AX20" s="72">
        <f>+AV20*0.45</f>
        <v>450.45</v>
      </c>
      <c r="AY20" s="36">
        <v>757</v>
      </c>
      <c r="AZ20" s="72">
        <f>+AY20*0.53</f>
        <v>401.21000000000004</v>
      </c>
      <c r="BA20" s="72">
        <f>+AY20*0.47</f>
        <v>355.78999999999996</v>
      </c>
      <c r="BB20" s="36">
        <v>549</v>
      </c>
      <c r="BC20" s="72">
        <f>+BB20*0.56</f>
        <v>307.44000000000005</v>
      </c>
      <c r="BD20" s="72">
        <f>+BB20*0.44</f>
        <v>241.56</v>
      </c>
      <c r="BE20" s="36">
        <v>421</v>
      </c>
      <c r="BF20" s="72">
        <f>+BE20*0.56</f>
        <v>235.76000000000002</v>
      </c>
      <c r="BG20" s="72">
        <f>+BE20*0.44</f>
        <v>185.24</v>
      </c>
      <c r="BH20" s="36">
        <v>330</v>
      </c>
      <c r="BI20" s="72">
        <f>+BH20*0.57</f>
        <v>188.1</v>
      </c>
      <c r="BJ20" s="72">
        <f>+BH20*0.43</f>
        <v>141.9</v>
      </c>
      <c r="BK20" s="36">
        <v>249</v>
      </c>
      <c r="BL20" s="72">
        <f>+BK20*0.54</f>
        <v>134.46</v>
      </c>
      <c r="BM20" s="72">
        <f>+BK20*0.46</f>
        <v>114.54</v>
      </c>
      <c r="BN20" s="36">
        <v>179</v>
      </c>
      <c r="BO20" s="36">
        <v>117</v>
      </c>
      <c r="BP20" s="36">
        <v>63</v>
      </c>
      <c r="BQ20" s="36">
        <v>51</v>
      </c>
      <c r="BR20" s="72">
        <f>SUM(BN20:BQ20)</f>
        <v>410</v>
      </c>
      <c r="BS20" s="72">
        <f>+BR20*0.56</f>
        <v>229.60000000000002</v>
      </c>
      <c r="BT20" s="72">
        <f>+BR20*0.44</f>
        <v>180.4</v>
      </c>
      <c r="BU20" s="36">
        <v>4064.5797399999997</v>
      </c>
      <c r="BV20" s="36">
        <v>421</v>
      </c>
      <c r="BW20" s="36">
        <v>336.608404</v>
      </c>
    </row>
    <row r="21" spans="1:75" ht="18" customHeight="1">
      <c r="A21" s="35" t="s">
        <v>31</v>
      </c>
      <c r="B21" s="37">
        <v>3903.2777720000004</v>
      </c>
      <c r="C21" s="36">
        <v>5.564222999999999</v>
      </c>
      <c r="D21" s="36">
        <v>64.435777</v>
      </c>
      <c r="E21" s="72">
        <f>SUM(C21+D21)</f>
        <v>70</v>
      </c>
      <c r="F21" s="72">
        <f>+E21*0.53</f>
        <v>37.1</v>
      </c>
      <c r="G21" s="72">
        <f>+E21*0.47</f>
        <v>32.9</v>
      </c>
      <c r="H21" s="36">
        <v>70</v>
      </c>
      <c r="I21" s="36">
        <v>72</v>
      </c>
      <c r="J21" s="36">
        <v>73</v>
      </c>
      <c r="K21" s="36">
        <v>71</v>
      </c>
      <c r="L21" s="72">
        <f>SUM(H21:K21)</f>
        <v>286</v>
      </c>
      <c r="M21" s="72">
        <f>+L21*0.52</f>
        <v>148.72</v>
      </c>
      <c r="N21" s="72">
        <f>+L21*0.48</f>
        <v>137.28</v>
      </c>
      <c r="O21" s="36">
        <v>72</v>
      </c>
      <c r="P21" s="38">
        <v>75</v>
      </c>
      <c r="Q21" s="36">
        <v>75</v>
      </c>
      <c r="R21" s="36">
        <v>75</v>
      </c>
      <c r="S21" s="36">
        <v>75</v>
      </c>
      <c r="T21" s="72">
        <f>SUM(O21:S21)</f>
        <v>372</v>
      </c>
      <c r="U21" s="72">
        <f>+T21*0.51</f>
        <v>189.72</v>
      </c>
      <c r="V21" s="72">
        <f>+T21*0.49</f>
        <v>182.28</v>
      </c>
      <c r="W21" s="36">
        <v>76</v>
      </c>
      <c r="X21" s="36">
        <v>76</v>
      </c>
      <c r="Y21" s="36">
        <v>77</v>
      </c>
      <c r="Z21" s="36">
        <v>76</v>
      </c>
      <c r="AA21" s="39">
        <v>77</v>
      </c>
      <c r="AB21" s="72">
        <f>SUM(W21:AA21)</f>
        <v>382</v>
      </c>
      <c r="AC21" s="72">
        <f>+AB21*0.5</f>
        <v>191</v>
      </c>
      <c r="AD21" s="72">
        <f>+AB21*0.5</f>
        <v>191</v>
      </c>
      <c r="AE21" s="36">
        <v>77</v>
      </c>
      <c r="AF21" s="36">
        <v>77</v>
      </c>
      <c r="AG21" s="36">
        <v>76</v>
      </c>
      <c r="AH21" s="36">
        <v>74</v>
      </c>
      <c r="AI21" s="36">
        <v>73</v>
      </c>
      <c r="AJ21" s="72">
        <f>SUM(AE21:AI21)</f>
        <v>377</v>
      </c>
      <c r="AK21" s="72">
        <f>+AJ21*0.69</f>
        <v>260.13</v>
      </c>
      <c r="AL21" s="72">
        <f>+AJ21*0.31</f>
        <v>116.87</v>
      </c>
      <c r="AM21" s="36">
        <v>427</v>
      </c>
      <c r="AN21" s="72">
        <f>+AM21*0.59</f>
        <v>251.92999999999998</v>
      </c>
      <c r="AO21" s="72">
        <f>+AM21*0.41</f>
        <v>175.07</v>
      </c>
      <c r="AP21" s="36">
        <v>387</v>
      </c>
      <c r="AQ21" s="72">
        <f>+AP21*0.54</f>
        <v>208.98000000000002</v>
      </c>
      <c r="AR21" s="72">
        <f>+AP21*0.46</f>
        <v>178.02</v>
      </c>
      <c r="AS21" s="36">
        <v>319.495248</v>
      </c>
      <c r="AT21" s="72">
        <f>+AS21*0.54</f>
        <v>172.52743392000002</v>
      </c>
      <c r="AU21" s="72">
        <f>+AS21*0.46</f>
        <v>146.96781408</v>
      </c>
      <c r="AV21" s="36">
        <v>292</v>
      </c>
      <c r="AW21" s="72">
        <f>+AV21*0.55</f>
        <v>160.60000000000002</v>
      </c>
      <c r="AX21" s="72">
        <f>+AV21*0.45</f>
        <v>131.4</v>
      </c>
      <c r="AY21" s="36">
        <v>206.78252400000002</v>
      </c>
      <c r="AZ21" s="72">
        <f>+AY21*0.53</f>
        <v>109.59473772000001</v>
      </c>
      <c r="BA21" s="72">
        <f>+AY21*0.47</f>
        <v>97.18778628000001</v>
      </c>
      <c r="BB21" s="36">
        <v>176</v>
      </c>
      <c r="BC21" s="72">
        <f>+BB21*0.56</f>
        <v>98.56</v>
      </c>
      <c r="BD21" s="72">
        <f>+BB21*0.44</f>
        <v>77.44</v>
      </c>
      <c r="BE21" s="36">
        <v>143</v>
      </c>
      <c r="BF21" s="72">
        <f>+BE21*0.56</f>
        <v>80.08000000000001</v>
      </c>
      <c r="BG21" s="72">
        <f>+BE21*0.44</f>
        <v>62.92</v>
      </c>
      <c r="BH21" s="36">
        <v>120</v>
      </c>
      <c r="BI21" s="72">
        <f>+BH21*0.57</f>
        <v>68.39999999999999</v>
      </c>
      <c r="BJ21" s="72">
        <f>+BH21*0.43</f>
        <v>51.6</v>
      </c>
      <c r="BK21" s="36">
        <v>99</v>
      </c>
      <c r="BL21" s="72">
        <f>+BK21*0.54</f>
        <v>53.46</v>
      </c>
      <c r="BM21" s="72">
        <f>+BK21*0.46</f>
        <v>45.54</v>
      </c>
      <c r="BN21" s="36">
        <v>81</v>
      </c>
      <c r="BO21" s="36">
        <v>66</v>
      </c>
      <c r="BP21" s="36">
        <v>51</v>
      </c>
      <c r="BQ21" s="36">
        <v>48</v>
      </c>
      <c r="BR21" s="72">
        <f>SUM(BN21:BQ21)</f>
        <v>246</v>
      </c>
      <c r="BS21" s="72">
        <f>+BR21*0.56</f>
        <v>137.76000000000002</v>
      </c>
      <c r="BT21" s="72">
        <f>+BR21*0.44</f>
        <v>108.24</v>
      </c>
      <c r="BU21" s="36">
        <v>1045.02996</v>
      </c>
      <c r="BV21" s="36">
        <v>108</v>
      </c>
      <c r="BW21" s="36">
        <v>86.54421599999999</v>
      </c>
    </row>
    <row r="22" spans="1:75" ht="18" customHeight="1">
      <c r="A22" s="35" t="s">
        <v>32</v>
      </c>
      <c r="B22" s="37">
        <v>3735.6021241274</v>
      </c>
      <c r="C22" s="36">
        <v>5.1667784999999995</v>
      </c>
      <c r="D22" s="36">
        <v>59.8332215</v>
      </c>
      <c r="E22" s="72">
        <f>SUM(C22+D22)</f>
        <v>65</v>
      </c>
      <c r="F22" s="72">
        <f>+E22*0.53</f>
        <v>34.45</v>
      </c>
      <c r="G22" s="72">
        <f>+E22*0.47</f>
        <v>30.549999999999997</v>
      </c>
      <c r="H22" s="36">
        <v>65</v>
      </c>
      <c r="I22" s="36">
        <v>65</v>
      </c>
      <c r="J22" s="36">
        <v>65</v>
      </c>
      <c r="K22" s="36">
        <v>62.6021241274</v>
      </c>
      <c r="L22" s="72">
        <f>SUM(H22:K22)</f>
        <v>257.6021241274</v>
      </c>
      <c r="M22" s="72">
        <f>+L22*0.52</f>
        <v>133.953104546248</v>
      </c>
      <c r="N22" s="72">
        <f>+L22*0.48</f>
        <v>123.64901958115199</v>
      </c>
      <c r="O22" s="36">
        <v>65</v>
      </c>
      <c r="P22" s="38">
        <v>66</v>
      </c>
      <c r="Q22" s="36">
        <v>66</v>
      </c>
      <c r="R22" s="36">
        <v>66</v>
      </c>
      <c r="S22" s="36">
        <v>66</v>
      </c>
      <c r="T22" s="72">
        <f>SUM(O22:S22)</f>
        <v>329</v>
      </c>
      <c r="U22" s="72">
        <f>+T22*0.51</f>
        <v>167.79</v>
      </c>
      <c r="V22" s="72">
        <f>+T22*0.49</f>
        <v>161.21</v>
      </c>
      <c r="W22" s="36">
        <v>66</v>
      </c>
      <c r="X22" s="36">
        <v>66</v>
      </c>
      <c r="Y22" s="36">
        <v>66</v>
      </c>
      <c r="Z22" s="36">
        <v>67</v>
      </c>
      <c r="AA22" s="39">
        <v>67</v>
      </c>
      <c r="AB22" s="72">
        <f>SUM(W22:AA22)</f>
        <v>332</v>
      </c>
      <c r="AC22" s="72">
        <f>+AB22*0.5</f>
        <v>166</v>
      </c>
      <c r="AD22" s="72">
        <f>+AB22*0.5</f>
        <v>166</v>
      </c>
      <c r="AE22" s="36">
        <v>67</v>
      </c>
      <c r="AF22" s="36">
        <v>67</v>
      </c>
      <c r="AG22" s="36">
        <v>66</v>
      </c>
      <c r="AH22" s="36">
        <v>65</v>
      </c>
      <c r="AI22" s="36">
        <v>64</v>
      </c>
      <c r="AJ22" s="72">
        <f>SUM(AE22:AI22)</f>
        <v>329</v>
      </c>
      <c r="AK22" s="72">
        <f>+AJ22*0.69</f>
        <v>227.01</v>
      </c>
      <c r="AL22" s="72">
        <f>+AJ22*0.31</f>
        <v>101.99</v>
      </c>
      <c r="AM22" s="36">
        <v>413</v>
      </c>
      <c r="AN22" s="72">
        <f>+AM22*0.59</f>
        <v>243.67</v>
      </c>
      <c r="AO22" s="72">
        <f>+AM22*0.41</f>
        <v>169.32999999999998</v>
      </c>
      <c r="AP22" s="36">
        <v>372</v>
      </c>
      <c r="AQ22" s="72">
        <f>+AP22*0.54</f>
        <v>200.88000000000002</v>
      </c>
      <c r="AR22" s="72">
        <f>+AP22*0.46</f>
        <v>171.12</v>
      </c>
      <c r="AS22" s="36">
        <v>353</v>
      </c>
      <c r="AT22" s="72">
        <f>+AS22*0.54</f>
        <v>190.62</v>
      </c>
      <c r="AU22" s="72">
        <f>+AS22*0.46</f>
        <v>162.38</v>
      </c>
      <c r="AV22" s="36">
        <v>281</v>
      </c>
      <c r="AW22" s="72">
        <f>+AV22*0.55</f>
        <v>154.55</v>
      </c>
      <c r="AX22" s="72">
        <f>+AV22*0.45</f>
        <v>126.45</v>
      </c>
      <c r="AY22" s="36">
        <v>245</v>
      </c>
      <c r="AZ22" s="72">
        <f>+AY22*0.53</f>
        <v>129.85</v>
      </c>
      <c r="BA22" s="72">
        <f>+AY22*0.47</f>
        <v>115.14999999999999</v>
      </c>
      <c r="BB22" s="36">
        <v>169</v>
      </c>
      <c r="BC22" s="72">
        <f>+BB22*0.56</f>
        <v>94.64000000000001</v>
      </c>
      <c r="BD22" s="72">
        <f>+BB22*0.44</f>
        <v>74.36</v>
      </c>
      <c r="BE22" s="36">
        <v>138</v>
      </c>
      <c r="BF22" s="72">
        <f>+BE22*0.56</f>
        <v>77.28</v>
      </c>
      <c r="BG22" s="72">
        <f>+BE22*0.44</f>
        <v>60.72</v>
      </c>
      <c r="BH22" s="36">
        <v>115</v>
      </c>
      <c r="BI22" s="72">
        <f>+BH22*0.57</f>
        <v>65.55</v>
      </c>
      <c r="BJ22" s="72">
        <f>+BH22*0.43</f>
        <v>49.449999999999996</v>
      </c>
      <c r="BK22" s="36">
        <v>96</v>
      </c>
      <c r="BL22" s="72">
        <f>+BK22*0.54</f>
        <v>51.84</v>
      </c>
      <c r="BM22" s="72">
        <f>+BK22*0.46</f>
        <v>44.160000000000004</v>
      </c>
      <c r="BN22" s="36">
        <v>78</v>
      </c>
      <c r="BO22" s="36">
        <v>64</v>
      </c>
      <c r="BP22" s="36">
        <v>51</v>
      </c>
      <c r="BQ22" s="36">
        <v>48</v>
      </c>
      <c r="BR22" s="72">
        <f>SUM(BN22:BQ22)</f>
        <v>241</v>
      </c>
      <c r="BS22" s="72">
        <f>+BR22*0.56</f>
        <v>134.96</v>
      </c>
      <c r="BT22" s="72">
        <f>+BR22*0.44</f>
        <v>106.04</v>
      </c>
      <c r="BU22" s="36">
        <v>1000.3292</v>
      </c>
      <c r="BV22" s="36">
        <v>104</v>
      </c>
      <c r="BW22" s="36">
        <v>82.84232</v>
      </c>
    </row>
    <row r="23" spans="1:75" s="44" customFormat="1" ht="18" customHeight="1" thickBot="1">
      <c r="A23" s="28"/>
      <c r="B23" s="41"/>
      <c r="C23" s="41"/>
      <c r="D23" s="41"/>
      <c r="E23" s="73"/>
      <c r="F23" s="73"/>
      <c r="G23" s="73"/>
      <c r="H23" s="41"/>
      <c r="I23" s="41"/>
      <c r="J23" s="41"/>
      <c r="K23" s="41"/>
      <c r="L23" s="73"/>
      <c r="M23" s="73"/>
      <c r="N23" s="73"/>
      <c r="O23" s="41"/>
      <c r="P23" s="41"/>
      <c r="Q23" s="41"/>
      <c r="R23" s="41"/>
      <c r="S23" s="41"/>
      <c r="T23" s="73"/>
      <c r="U23" s="73"/>
      <c r="V23" s="73"/>
      <c r="W23" s="41"/>
      <c r="X23" s="41"/>
      <c r="Y23" s="41"/>
      <c r="Z23" s="41"/>
      <c r="AA23" s="41"/>
      <c r="AB23" s="73"/>
      <c r="AC23" s="73"/>
      <c r="AD23" s="73"/>
      <c r="AE23" s="41"/>
      <c r="AF23" s="41"/>
      <c r="AG23" s="41"/>
      <c r="AH23" s="41"/>
      <c r="AI23" s="41"/>
      <c r="AJ23" s="73"/>
      <c r="AK23" s="73"/>
      <c r="AL23" s="73"/>
      <c r="AM23" s="41"/>
      <c r="AN23" s="73"/>
      <c r="AO23" s="73"/>
      <c r="AP23" s="41"/>
      <c r="AQ23" s="73"/>
      <c r="AR23" s="73"/>
      <c r="AS23" s="41"/>
      <c r="AT23" s="73"/>
      <c r="AU23" s="73"/>
      <c r="AV23" s="41"/>
      <c r="AW23" s="73"/>
      <c r="AX23" s="73"/>
      <c r="AY23" s="41"/>
      <c r="AZ23" s="73"/>
      <c r="BA23" s="73"/>
      <c r="BB23" s="41"/>
      <c r="BC23" s="73"/>
      <c r="BD23" s="73"/>
      <c r="BE23" s="41"/>
      <c r="BF23" s="73"/>
      <c r="BG23" s="73"/>
      <c r="BH23" s="41"/>
      <c r="BI23" s="73"/>
      <c r="BJ23" s="73"/>
      <c r="BK23" s="41"/>
      <c r="BL23" s="73"/>
      <c r="BM23" s="73"/>
      <c r="BN23" s="41"/>
      <c r="BO23" s="41"/>
      <c r="BP23" s="41"/>
      <c r="BQ23" s="41"/>
      <c r="BR23" s="73"/>
      <c r="BS23" s="73"/>
      <c r="BT23" s="73"/>
      <c r="BU23" s="41"/>
      <c r="BV23" s="41"/>
      <c r="BW23" s="41"/>
    </row>
    <row r="24" spans="1:75" ht="18" customHeight="1" thickBot="1">
      <c r="A24" s="12" t="s">
        <v>33</v>
      </c>
      <c r="B24" s="26">
        <v>4172.773586</v>
      </c>
      <c r="C24" s="26">
        <f aca="true" t="shared" si="13" ref="C24:AH24">SUM(C25:C27)</f>
        <v>7.154000999999999</v>
      </c>
      <c r="D24" s="26">
        <f t="shared" si="13"/>
        <v>82.845999</v>
      </c>
      <c r="E24" s="70">
        <f t="shared" si="13"/>
        <v>90</v>
      </c>
      <c r="F24" s="70">
        <f t="shared" si="13"/>
        <v>43.199999999999996</v>
      </c>
      <c r="G24" s="70">
        <f t="shared" si="13"/>
        <v>46.800000000000004</v>
      </c>
      <c r="H24" s="26">
        <f t="shared" si="13"/>
        <v>90</v>
      </c>
      <c r="I24" s="26">
        <f t="shared" si="13"/>
        <v>91</v>
      </c>
      <c r="J24" s="26">
        <f t="shared" si="13"/>
        <v>92</v>
      </c>
      <c r="K24" s="26">
        <f t="shared" si="13"/>
        <v>93</v>
      </c>
      <c r="L24" s="70">
        <f t="shared" si="13"/>
        <v>366</v>
      </c>
      <c r="M24" s="70">
        <f t="shared" si="13"/>
        <v>175.68</v>
      </c>
      <c r="N24" s="70">
        <f t="shared" si="13"/>
        <v>190.32</v>
      </c>
      <c r="O24" s="26">
        <f t="shared" si="13"/>
        <v>93</v>
      </c>
      <c r="P24" s="26">
        <f t="shared" si="13"/>
        <v>94</v>
      </c>
      <c r="Q24" s="26">
        <f t="shared" si="13"/>
        <v>94</v>
      </c>
      <c r="R24" s="26">
        <f t="shared" si="13"/>
        <v>93.798966</v>
      </c>
      <c r="S24" s="26">
        <f t="shared" si="13"/>
        <v>94</v>
      </c>
      <c r="T24" s="70">
        <f t="shared" si="13"/>
        <v>468.798966</v>
      </c>
      <c r="U24" s="70">
        <f t="shared" si="13"/>
        <v>229.71149334</v>
      </c>
      <c r="V24" s="70">
        <f t="shared" si="13"/>
        <v>239.08747266</v>
      </c>
      <c r="W24" s="26">
        <f t="shared" si="13"/>
        <v>93.99154</v>
      </c>
      <c r="X24" s="26">
        <f t="shared" si="13"/>
        <v>94</v>
      </c>
      <c r="Y24" s="26">
        <f t="shared" si="13"/>
        <v>94</v>
      </c>
      <c r="Z24" s="26">
        <f t="shared" si="13"/>
        <v>93.99154</v>
      </c>
      <c r="AA24" s="26">
        <f t="shared" si="13"/>
        <v>93.99154</v>
      </c>
      <c r="AB24" s="70">
        <f t="shared" si="13"/>
        <v>469.97461999999996</v>
      </c>
      <c r="AC24" s="70">
        <f t="shared" si="13"/>
        <v>239.68705619999997</v>
      </c>
      <c r="AD24" s="70">
        <f t="shared" si="13"/>
        <v>230.28756379999996</v>
      </c>
      <c r="AE24" s="26">
        <f t="shared" si="13"/>
        <v>94</v>
      </c>
      <c r="AF24" s="26">
        <f t="shared" si="13"/>
        <v>94</v>
      </c>
      <c r="AG24" s="26">
        <f t="shared" si="13"/>
        <v>94</v>
      </c>
      <c r="AH24" s="26">
        <f t="shared" si="13"/>
        <v>93</v>
      </c>
      <c r="AI24" s="26">
        <f aca="true" t="shared" si="14" ref="AI24:AY24">SUM(AI25:AI27)</f>
        <v>91</v>
      </c>
      <c r="AJ24" s="70">
        <f t="shared" si="14"/>
        <v>466</v>
      </c>
      <c r="AK24" s="70">
        <f t="shared" si="14"/>
        <v>246.98</v>
      </c>
      <c r="AL24" s="70">
        <f t="shared" si="14"/>
        <v>219.02</v>
      </c>
      <c r="AM24" s="26">
        <f t="shared" si="14"/>
        <v>433</v>
      </c>
      <c r="AN24" s="70">
        <f t="shared" si="14"/>
        <v>233.82</v>
      </c>
      <c r="AO24" s="70">
        <f t="shared" si="14"/>
        <v>199.18</v>
      </c>
      <c r="AP24" s="26">
        <f t="shared" si="14"/>
        <v>390</v>
      </c>
      <c r="AQ24" s="70">
        <f t="shared" si="14"/>
        <v>187.2</v>
      </c>
      <c r="AR24" s="70">
        <f t="shared" si="14"/>
        <v>202.8</v>
      </c>
      <c r="AS24" s="26">
        <f t="shared" si="14"/>
        <v>340</v>
      </c>
      <c r="AT24" s="70">
        <f t="shared" si="14"/>
        <v>180.2</v>
      </c>
      <c r="AU24" s="70">
        <f t="shared" si="14"/>
        <v>159.8</v>
      </c>
      <c r="AV24" s="26">
        <f t="shared" si="14"/>
        <v>287</v>
      </c>
      <c r="AW24" s="70">
        <f t="shared" si="14"/>
        <v>154.98000000000002</v>
      </c>
      <c r="AX24" s="70">
        <f t="shared" si="14"/>
        <v>132.02</v>
      </c>
      <c r="AY24" s="26">
        <f t="shared" si="14"/>
        <v>221</v>
      </c>
      <c r="AZ24" s="70">
        <f aca="true" t="shared" si="15" ref="AZ24:BT24">SUM(AZ25:AZ27)</f>
        <v>106.08</v>
      </c>
      <c r="BA24" s="70">
        <f t="shared" si="15"/>
        <v>114.92</v>
      </c>
      <c r="BB24" s="26">
        <f t="shared" si="15"/>
        <v>163</v>
      </c>
      <c r="BC24" s="70">
        <f t="shared" si="15"/>
        <v>84.75999999999999</v>
      </c>
      <c r="BD24" s="70">
        <f t="shared" si="15"/>
        <v>78.24</v>
      </c>
      <c r="BE24" s="26">
        <f t="shared" si="15"/>
        <v>129</v>
      </c>
      <c r="BF24" s="70">
        <f t="shared" si="15"/>
        <v>67.08</v>
      </c>
      <c r="BG24" s="70">
        <f t="shared" si="15"/>
        <v>61.92</v>
      </c>
      <c r="BH24" s="26">
        <f t="shared" si="15"/>
        <v>104</v>
      </c>
      <c r="BI24" s="70">
        <f t="shared" si="15"/>
        <v>61.36</v>
      </c>
      <c r="BJ24" s="70">
        <f t="shared" si="15"/>
        <v>42.64</v>
      </c>
      <c r="BK24" s="26">
        <f t="shared" si="15"/>
        <v>81</v>
      </c>
      <c r="BL24" s="70">
        <f t="shared" si="15"/>
        <v>44.55</v>
      </c>
      <c r="BM24" s="70">
        <f t="shared" si="15"/>
        <v>36.45</v>
      </c>
      <c r="BN24" s="26">
        <f t="shared" si="15"/>
        <v>62</v>
      </c>
      <c r="BO24" s="26">
        <f t="shared" si="15"/>
        <v>45</v>
      </c>
      <c r="BP24" s="26">
        <f t="shared" si="15"/>
        <v>30</v>
      </c>
      <c r="BQ24" s="26">
        <f t="shared" si="15"/>
        <v>27</v>
      </c>
      <c r="BR24" s="70">
        <f t="shared" si="15"/>
        <v>164</v>
      </c>
      <c r="BS24" s="70">
        <f t="shared" si="15"/>
        <v>95.12</v>
      </c>
      <c r="BT24" s="70">
        <f t="shared" si="15"/>
        <v>68.88</v>
      </c>
      <c r="BU24" s="26">
        <v>1117</v>
      </c>
      <c r="BV24" s="26">
        <v>115</v>
      </c>
      <c r="BW24" s="26">
        <v>92</v>
      </c>
    </row>
    <row r="25" spans="1:75" ht="18" customHeight="1">
      <c r="A25" s="35" t="s">
        <v>78</v>
      </c>
      <c r="B25" s="37">
        <v>2011.9569940000001</v>
      </c>
      <c r="C25" s="36">
        <v>3.2590449</v>
      </c>
      <c r="D25" s="36">
        <v>37.7409551</v>
      </c>
      <c r="E25" s="72">
        <f>SUM(C25+D25)</f>
        <v>41</v>
      </c>
      <c r="F25" s="72">
        <f>+E25*0.48</f>
        <v>19.68</v>
      </c>
      <c r="G25" s="72">
        <f>+E25*0.52</f>
        <v>21.32</v>
      </c>
      <c r="H25" s="36">
        <v>41</v>
      </c>
      <c r="I25" s="36">
        <v>43</v>
      </c>
      <c r="J25" s="36">
        <v>44</v>
      </c>
      <c r="K25" s="36">
        <v>44</v>
      </c>
      <c r="L25" s="72">
        <f>SUM(H25:K25)</f>
        <v>172</v>
      </c>
      <c r="M25" s="72">
        <f>+L25*0.48</f>
        <v>82.56</v>
      </c>
      <c r="N25" s="72">
        <f>+L25*0.52</f>
        <v>89.44</v>
      </c>
      <c r="O25" s="36">
        <v>44</v>
      </c>
      <c r="P25" s="38">
        <v>45</v>
      </c>
      <c r="Q25" s="36">
        <v>45</v>
      </c>
      <c r="R25" s="36">
        <v>45</v>
      </c>
      <c r="S25" s="36">
        <v>45</v>
      </c>
      <c r="T25" s="72">
        <f>SUM(O25:S25)</f>
        <v>224</v>
      </c>
      <c r="U25" s="72">
        <f>+T25*0.49</f>
        <v>109.75999999999999</v>
      </c>
      <c r="V25" s="72">
        <f>+T25*0.51</f>
        <v>114.24000000000001</v>
      </c>
      <c r="W25" s="36">
        <v>45.318998</v>
      </c>
      <c r="X25" s="36">
        <v>45</v>
      </c>
      <c r="Y25" s="36">
        <v>45</v>
      </c>
      <c r="Z25" s="36">
        <v>45.318998</v>
      </c>
      <c r="AA25" s="39">
        <v>45.318998</v>
      </c>
      <c r="AB25" s="72">
        <f>SUM(W25:AA25)</f>
        <v>225.95699399999998</v>
      </c>
      <c r="AC25" s="72">
        <f>+AB25*0.51</f>
        <v>115.23806694</v>
      </c>
      <c r="AD25" s="72">
        <f>+AB25*0.49</f>
        <v>110.71892705999998</v>
      </c>
      <c r="AE25" s="36">
        <v>45</v>
      </c>
      <c r="AF25" s="36">
        <v>45</v>
      </c>
      <c r="AG25" s="36">
        <v>45</v>
      </c>
      <c r="AH25" s="36">
        <v>45</v>
      </c>
      <c r="AI25" s="36">
        <v>45</v>
      </c>
      <c r="AJ25" s="72">
        <f>SUM(AE25:AI25)</f>
        <v>225</v>
      </c>
      <c r="AK25" s="72">
        <f>+AJ25*0.53</f>
        <v>119.25</v>
      </c>
      <c r="AL25" s="72">
        <f>+AJ25*0.47</f>
        <v>105.75</v>
      </c>
      <c r="AM25" s="36">
        <v>187</v>
      </c>
      <c r="AN25" s="72">
        <f>+AM25*0.54</f>
        <v>100.98</v>
      </c>
      <c r="AO25" s="72">
        <f>+AM25*0.46</f>
        <v>86.02000000000001</v>
      </c>
      <c r="AP25" s="36">
        <v>194</v>
      </c>
      <c r="AQ25" s="72">
        <f>+AP25*0.48</f>
        <v>93.11999999999999</v>
      </c>
      <c r="AR25" s="72">
        <f>+AP25*0.52</f>
        <v>100.88000000000001</v>
      </c>
      <c r="AS25" s="36">
        <v>170</v>
      </c>
      <c r="AT25" s="72">
        <f>+AS25*0.53</f>
        <v>90.10000000000001</v>
      </c>
      <c r="AU25" s="72">
        <f>+AS25*0.47</f>
        <v>79.89999999999999</v>
      </c>
      <c r="AV25" s="36">
        <v>145</v>
      </c>
      <c r="AW25" s="72">
        <f>+AV25*0.54</f>
        <v>78.30000000000001</v>
      </c>
      <c r="AX25" s="72">
        <f>+AV25*0.46</f>
        <v>66.7</v>
      </c>
      <c r="AY25" s="36">
        <v>113</v>
      </c>
      <c r="AZ25" s="72">
        <f>+AY25*0.48</f>
        <v>54.239999999999995</v>
      </c>
      <c r="BA25" s="72">
        <f>+AY25*0.52</f>
        <v>58.760000000000005</v>
      </c>
      <c r="BB25" s="36">
        <v>84</v>
      </c>
      <c r="BC25" s="72">
        <f>+BB25*0.52</f>
        <v>43.68</v>
      </c>
      <c r="BD25" s="72">
        <f>+BB25*0.48</f>
        <v>40.32</v>
      </c>
      <c r="BE25" s="36">
        <v>63</v>
      </c>
      <c r="BF25" s="72">
        <f>+BE25*0.52</f>
        <v>32.76</v>
      </c>
      <c r="BG25" s="72">
        <f>+BE25*0.48</f>
        <v>30.24</v>
      </c>
      <c r="BH25" s="36">
        <v>50</v>
      </c>
      <c r="BI25" s="72">
        <f>+BH25*0.59</f>
        <v>29.5</v>
      </c>
      <c r="BJ25" s="72">
        <f>+BH25*0.41</f>
        <v>20.5</v>
      </c>
      <c r="BK25" s="36">
        <v>39</v>
      </c>
      <c r="BL25" s="72">
        <f>+BK25*0.55</f>
        <v>21.450000000000003</v>
      </c>
      <c r="BM25" s="72">
        <f>+BK25*0.45</f>
        <v>17.55</v>
      </c>
      <c r="BN25" s="36">
        <v>30</v>
      </c>
      <c r="BO25" s="36">
        <v>22</v>
      </c>
      <c r="BP25" s="36">
        <v>14</v>
      </c>
      <c r="BQ25" s="36">
        <v>13</v>
      </c>
      <c r="BR25" s="72">
        <f>SUM(BN25:BQ25)</f>
        <v>79</v>
      </c>
      <c r="BS25" s="72">
        <f>+BR25*0.58</f>
        <v>45.82</v>
      </c>
      <c r="BT25" s="72">
        <f>+BR25*0.42</f>
        <v>33.18</v>
      </c>
      <c r="BU25" s="36">
        <v>560.864757137</v>
      </c>
      <c r="BV25" s="36">
        <v>58</v>
      </c>
      <c r="BW25" s="36">
        <v>46.194769612</v>
      </c>
    </row>
    <row r="26" spans="1:75" ht="18" customHeight="1">
      <c r="A26" s="35" t="s">
        <v>34</v>
      </c>
      <c r="B26" s="37">
        <v>1325.6207279999999</v>
      </c>
      <c r="C26" s="36">
        <v>2.2256891999999997</v>
      </c>
      <c r="D26" s="36">
        <v>25.774310800000002</v>
      </c>
      <c r="E26" s="72">
        <f>SUM(C26+D26)</f>
        <v>28</v>
      </c>
      <c r="F26" s="72">
        <f>+E26*0.48</f>
        <v>13.44</v>
      </c>
      <c r="G26" s="72">
        <f>+E26*0.52</f>
        <v>14.56</v>
      </c>
      <c r="H26" s="36">
        <v>28</v>
      </c>
      <c r="I26" s="36">
        <v>29</v>
      </c>
      <c r="J26" s="36">
        <v>29</v>
      </c>
      <c r="K26" s="36">
        <v>30</v>
      </c>
      <c r="L26" s="72">
        <f>SUM(H26:K26)</f>
        <v>116</v>
      </c>
      <c r="M26" s="72">
        <f>+L26*0.48</f>
        <v>55.68</v>
      </c>
      <c r="N26" s="72">
        <f>+L26*0.52</f>
        <v>60.32</v>
      </c>
      <c r="O26" s="36">
        <v>30</v>
      </c>
      <c r="P26" s="38">
        <v>30</v>
      </c>
      <c r="Q26" s="36">
        <v>30</v>
      </c>
      <c r="R26" s="36">
        <v>30</v>
      </c>
      <c r="S26" s="36">
        <v>30</v>
      </c>
      <c r="T26" s="72">
        <f>SUM(O26:S26)</f>
        <v>150</v>
      </c>
      <c r="U26" s="72">
        <f>+T26*0.49</f>
        <v>73.5</v>
      </c>
      <c r="V26" s="72">
        <f>+T26*0.51</f>
        <v>76.5</v>
      </c>
      <c r="W26" s="36">
        <v>29.873576</v>
      </c>
      <c r="X26" s="36">
        <v>30</v>
      </c>
      <c r="Y26" s="36">
        <v>30</v>
      </c>
      <c r="Z26" s="36">
        <v>29.873576</v>
      </c>
      <c r="AA26" s="39">
        <v>29.873576</v>
      </c>
      <c r="AB26" s="72">
        <f>SUM(W26:AA26)</f>
        <v>149.62072799999999</v>
      </c>
      <c r="AC26" s="72">
        <f>+AB26*0.51</f>
        <v>76.30657128</v>
      </c>
      <c r="AD26" s="72">
        <f>+AB26*0.49</f>
        <v>73.31415671999999</v>
      </c>
      <c r="AE26" s="36">
        <v>30</v>
      </c>
      <c r="AF26" s="36">
        <v>30</v>
      </c>
      <c r="AG26" s="36">
        <v>30</v>
      </c>
      <c r="AH26" s="36">
        <v>30</v>
      </c>
      <c r="AI26" s="36">
        <v>28</v>
      </c>
      <c r="AJ26" s="72">
        <f>SUM(AE26:AI26)</f>
        <v>148</v>
      </c>
      <c r="AK26" s="72">
        <f>+AJ26*0.53</f>
        <v>78.44</v>
      </c>
      <c r="AL26" s="72">
        <f>+AJ26*0.47</f>
        <v>69.56</v>
      </c>
      <c r="AM26" s="36">
        <v>162</v>
      </c>
      <c r="AN26" s="72">
        <f>+AM26*0.54</f>
        <v>87.48</v>
      </c>
      <c r="AO26" s="72">
        <f>+AM26*0.46</f>
        <v>74.52000000000001</v>
      </c>
      <c r="AP26" s="36">
        <v>119</v>
      </c>
      <c r="AQ26" s="72">
        <f>+AP26*0.48</f>
        <v>57.12</v>
      </c>
      <c r="AR26" s="72">
        <f>+AP26*0.52</f>
        <v>61.88</v>
      </c>
      <c r="AS26" s="36">
        <v>103</v>
      </c>
      <c r="AT26" s="72">
        <f>+AS26*0.53</f>
        <v>54.59</v>
      </c>
      <c r="AU26" s="72">
        <f>+AS26*0.47</f>
        <v>48.41</v>
      </c>
      <c r="AV26" s="36">
        <v>86</v>
      </c>
      <c r="AW26" s="72">
        <f>+AV26*0.54</f>
        <v>46.440000000000005</v>
      </c>
      <c r="AX26" s="72">
        <f>+AV26*0.46</f>
        <v>39.56</v>
      </c>
      <c r="AY26" s="36">
        <v>65</v>
      </c>
      <c r="AZ26" s="72">
        <f>+AY26*0.48</f>
        <v>31.2</v>
      </c>
      <c r="BA26" s="72">
        <f>+AY26*0.52</f>
        <v>33.800000000000004</v>
      </c>
      <c r="BB26" s="36">
        <v>46</v>
      </c>
      <c r="BC26" s="72">
        <f>+BB26*0.52</f>
        <v>23.92</v>
      </c>
      <c r="BD26" s="72">
        <f>+BB26*0.48</f>
        <v>22.08</v>
      </c>
      <c r="BE26" s="36">
        <v>41</v>
      </c>
      <c r="BF26" s="72">
        <f>+BE26*0.52</f>
        <v>21.32</v>
      </c>
      <c r="BG26" s="72">
        <f>+BE26*0.48</f>
        <v>19.68</v>
      </c>
      <c r="BH26" s="36">
        <v>33</v>
      </c>
      <c r="BI26" s="72">
        <f>+BH26*0.59</f>
        <v>19.47</v>
      </c>
      <c r="BJ26" s="72">
        <f>+BH26*0.41</f>
        <v>13.53</v>
      </c>
      <c r="BK26" s="36">
        <v>26</v>
      </c>
      <c r="BL26" s="72">
        <f>+BK26*0.55</f>
        <v>14.3</v>
      </c>
      <c r="BM26" s="72">
        <f>+BK26*0.45</f>
        <v>11.700000000000001</v>
      </c>
      <c r="BN26" s="36">
        <v>20</v>
      </c>
      <c r="BO26" s="36">
        <v>14</v>
      </c>
      <c r="BP26" s="36">
        <v>10</v>
      </c>
      <c r="BQ26" s="36">
        <v>9</v>
      </c>
      <c r="BR26" s="72">
        <f>SUM(BN26:BQ26)</f>
        <v>53</v>
      </c>
      <c r="BS26" s="72">
        <f>+BR26*0.58</f>
        <v>30.74</v>
      </c>
      <c r="BT26" s="72">
        <f>+BR26*0.42</f>
        <v>22.259999999999998</v>
      </c>
      <c r="BU26" s="36">
        <v>356.10460773439996</v>
      </c>
      <c r="BV26" s="36">
        <v>37</v>
      </c>
      <c r="BW26" s="36">
        <v>29.3300124544</v>
      </c>
    </row>
    <row r="27" spans="1:75" ht="18" customHeight="1">
      <c r="A27" s="35" t="s">
        <v>35</v>
      </c>
      <c r="B27" s="37">
        <v>835.195864</v>
      </c>
      <c r="C27" s="36">
        <v>1.6692668999999998</v>
      </c>
      <c r="D27" s="36">
        <v>19.3307331</v>
      </c>
      <c r="E27" s="72">
        <f>SUM(C27+D27)</f>
        <v>21</v>
      </c>
      <c r="F27" s="72">
        <f>+E27*0.48</f>
        <v>10.08</v>
      </c>
      <c r="G27" s="72">
        <f>+E27*0.52</f>
        <v>10.92</v>
      </c>
      <c r="H27" s="36">
        <v>21</v>
      </c>
      <c r="I27" s="36">
        <v>19</v>
      </c>
      <c r="J27" s="36">
        <v>19</v>
      </c>
      <c r="K27" s="36">
        <v>19</v>
      </c>
      <c r="L27" s="72">
        <f>SUM(H27:K27)</f>
        <v>78</v>
      </c>
      <c r="M27" s="72">
        <f>+L27*0.48</f>
        <v>37.44</v>
      </c>
      <c r="N27" s="72">
        <f>+L27*0.52</f>
        <v>40.56</v>
      </c>
      <c r="O27" s="36">
        <v>19</v>
      </c>
      <c r="P27" s="38">
        <v>19</v>
      </c>
      <c r="Q27" s="36">
        <v>19</v>
      </c>
      <c r="R27" s="36">
        <v>18.798965999999997</v>
      </c>
      <c r="S27" s="36">
        <v>19</v>
      </c>
      <c r="T27" s="72">
        <f>SUM(O27:S27)</f>
        <v>94.798966</v>
      </c>
      <c r="U27" s="72">
        <f>+T27*0.49</f>
        <v>46.45149334</v>
      </c>
      <c r="V27" s="72">
        <f>+T27*0.51</f>
        <v>48.347472659999994</v>
      </c>
      <c r="W27" s="36">
        <v>18.798965999999997</v>
      </c>
      <c r="X27" s="36">
        <v>19</v>
      </c>
      <c r="Y27" s="36">
        <v>19</v>
      </c>
      <c r="Z27" s="36">
        <v>18.798965999999997</v>
      </c>
      <c r="AA27" s="39">
        <v>18.798965999999997</v>
      </c>
      <c r="AB27" s="72">
        <f>SUM(W27:AA27)</f>
        <v>94.39689799999998</v>
      </c>
      <c r="AC27" s="72">
        <f>+AB27*0.51</f>
        <v>48.14241797999999</v>
      </c>
      <c r="AD27" s="72">
        <f>+AB27*0.49</f>
        <v>46.25448001999999</v>
      </c>
      <c r="AE27" s="36">
        <v>19</v>
      </c>
      <c r="AF27" s="36">
        <v>19</v>
      </c>
      <c r="AG27" s="36">
        <v>19</v>
      </c>
      <c r="AH27" s="36">
        <v>18</v>
      </c>
      <c r="AI27" s="36">
        <v>18</v>
      </c>
      <c r="AJ27" s="72">
        <f>SUM(AE27:AI27)</f>
        <v>93</v>
      </c>
      <c r="AK27" s="72">
        <f>+AJ27*0.53</f>
        <v>49.29</v>
      </c>
      <c r="AL27" s="72">
        <f>+AJ27*0.47</f>
        <v>43.71</v>
      </c>
      <c r="AM27" s="36">
        <v>84</v>
      </c>
      <c r="AN27" s="72">
        <f>+AM27*0.54</f>
        <v>45.36</v>
      </c>
      <c r="AO27" s="72">
        <f>+AM27*0.46</f>
        <v>38.64</v>
      </c>
      <c r="AP27" s="36">
        <v>77</v>
      </c>
      <c r="AQ27" s="72">
        <f>+AP27*0.48</f>
        <v>36.96</v>
      </c>
      <c r="AR27" s="72">
        <f>+AP27*0.52</f>
        <v>40.04</v>
      </c>
      <c r="AS27" s="36">
        <v>67</v>
      </c>
      <c r="AT27" s="72">
        <f>+AS27*0.53</f>
        <v>35.510000000000005</v>
      </c>
      <c r="AU27" s="72">
        <f>+AS27*0.47</f>
        <v>31.49</v>
      </c>
      <c r="AV27" s="36">
        <v>56</v>
      </c>
      <c r="AW27" s="72">
        <f>+AV27*0.54</f>
        <v>30.240000000000002</v>
      </c>
      <c r="AX27" s="72">
        <f>+AV27*0.46</f>
        <v>25.76</v>
      </c>
      <c r="AY27" s="36">
        <v>43</v>
      </c>
      <c r="AZ27" s="72">
        <f>+AY27*0.48</f>
        <v>20.64</v>
      </c>
      <c r="BA27" s="72">
        <f>+AY27*0.52</f>
        <v>22.36</v>
      </c>
      <c r="BB27" s="36">
        <v>33</v>
      </c>
      <c r="BC27" s="72">
        <f>+BB27*0.52</f>
        <v>17.16</v>
      </c>
      <c r="BD27" s="72">
        <f>+BB27*0.48</f>
        <v>15.84</v>
      </c>
      <c r="BE27" s="36">
        <v>25</v>
      </c>
      <c r="BF27" s="72">
        <f>+BE27*0.52</f>
        <v>13</v>
      </c>
      <c r="BG27" s="72">
        <f>+BE27*0.48</f>
        <v>12</v>
      </c>
      <c r="BH27" s="36">
        <v>21</v>
      </c>
      <c r="BI27" s="72">
        <f>+BH27*0.59</f>
        <v>12.389999999999999</v>
      </c>
      <c r="BJ27" s="72">
        <f>+BH27*0.41</f>
        <v>8.61</v>
      </c>
      <c r="BK27" s="36">
        <v>16</v>
      </c>
      <c r="BL27" s="72">
        <f>+BK27*0.55</f>
        <v>8.8</v>
      </c>
      <c r="BM27" s="72">
        <f>+BK27*0.45</f>
        <v>7.2</v>
      </c>
      <c r="BN27" s="36">
        <v>12</v>
      </c>
      <c r="BO27" s="36">
        <v>9</v>
      </c>
      <c r="BP27" s="36">
        <v>6</v>
      </c>
      <c r="BQ27" s="36">
        <v>5</v>
      </c>
      <c r="BR27" s="72">
        <f>SUM(BN27:BQ27)</f>
        <v>32</v>
      </c>
      <c r="BS27" s="72">
        <f>+BR27*0.58</f>
        <v>18.56</v>
      </c>
      <c r="BT27" s="72">
        <f>+BR27*0.42</f>
        <v>13.44</v>
      </c>
      <c r="BU27" s="36">
        <v>200.0306351286</v>
      </c>
      <c r="BV27" s="36">
        <v>20</v>
      </c>
      <c r="BW27" s="36">
        <v>16.4752179336</v>
      </c>
    </row>
    <row r="28" spans="1:75" s="44" customFormat="1" ht="18" customHeight="1" thickBot="1">
      <c r="A28" s="28"/>
      <c r="B28" s="47"/>
      <c r="C28" s="41"/>
      <c r="D28" s="41"/>
      <c r="E28" s="73"/>
      <c r="F28" s="73"/>
      <c r="G28" s="73"/>
      <c r="H28" s="41"/>
      <c r="I28" s="41"/>
      <c r="J28" s="41"/>
      <c r="K28" s="41"/>
      <c r="L28" s="73"/>
      <c r="M28" s="73"/>
      <c r="N28" s="73"/>
      <c r="O28" s="41"/>
      <c r="P28" s="41"/>
      <c r="Q28" s="41"/>
      <c r="R28" s="41"/>
      <c r="S28" s="41"/>
      <c r="T28" s="73"/>
      <c r="U28" s="73"/>
      <c r="V28" s="73"/>
      <c r="W28" s="41"/>
      <c r="X28" s="41"/>
      <c r="Y28" s="41"/>
      <c r="Z28" s="41"/>
      <c r="AA28" s="43"/>
      <c r="AB28" s="73"/>
      <c r="AC28" s="73"/>
      <c r="AD28" s="73"/>
      <c r="AE28" s="41"/>
      <c r="AF28" s="41"/>
      <c r="AG28" s="41"/>
      <c r="AH28" s="41"/>
      <c r="AI28" s="41"/>
      <c r="AJ28" s="73"/>
      <c r="AK28" s="73"/>
      <c r="AL28" s="73"/>
      <c r="AM28" s="41"/>
      <c r="AN28" s="73"/>
      <c r="AO28" s="73"/>
      <c r="AP28" s="41"/>
      <c r="AQ28" s="73"/>
      <c r="AR28" s="73"/>
      <c r="AS28" s="41"/>
      <c r="AT28" s="73"/>
      <c r="AU28" s="73"/>
      <c r="AV28" s="41"/>
      <c r="AW28" s="73"/>
      <c r="AX28" s="73"/>
      <c r="AY28" s="41"/>
      <c r="AZ28" s="73"/>
      <c r="BA28" s="73"/>
      <c r="BB28" s="41"/>
      <c r="BC28" s="73"/>
      <c r="BD28" s="73"/>
      <c r="BE28" s="41"/>
      <c r="BF28" s="73"/>
      <c r="BG28" s="73"/>
      <c r="BH28" s="41"/>
      <c r="BI28" s="73"/>
      <c r="BJ28" s="73"/>
      <c r="BK28" s="41"/>
      <c r="BL28" s="73"/>
      <c r="BM28" s="73"/>
      <c r="BN28" s="41"/>
      <c r="BO28" s="41"/>
      <c r="BP28" s="41"/>
      <c r="BQ28" s="41"/>
      <c r="BR28" s="73"/>
      <c r="BS28" s="73"/>
      <c r="BT28" s="73"/>
      <c r="BU28" s="41"/>
      <c r="BV28" s="41"/>
      <c r="BW28" s="41"/>
    </row>
    <row r="29" spans="1:75" ht="18" customHeight="1" thickBot="1">
      <c r="A29" s="12" t="s">
        <v>36</v>
      </c>
      <c r="B29" s="26">
        <v>8073.8007008</v>
      </c>
      <c r="C29" s="26">
        <f aca="true" t="shared" si="16" ref="C29:N29">SUM(C30:C35)</f>
        <v>14.1206453</v>
      </c>
      <c r="D29" s="26">
        <f t="shared" si="16"/>
        <v>160.8793547</v>
      </c>
      <c r="E29" s="70">
        <f t="shared" si="16"/>
        <v>175</v>
      </c>
      <c r="F29" s="70">
        <f t="shared" si="16"/>
        <v>101.5</v>
      </c>
      <c r="G29" s="70">
        <f t="shared" si="16"/>
        <v>73.5</v>
      </c>
      <c r="H29" s="26">
        <f t="shared" si="16"/>
        <v>175</v>
      </c>
      <c r="I29" s="26">
        <f t="shared" si="16"/>
        <v>176</v>
      </c>
      <c r="J29" s="26">
        <f t="shared" si="16"/>
        <v>178</v>
      </c>
      <c r="K29" s="26">
        <f t="shared" si="16"/>
        <v>180</v>
      </c>
      <c r="L29" s="70">
        <f t="shared" si="16"/>
        <v>709</v>
      </c>
      <c r="M29" s="70">
        <f t="shared" si="16"/>
        <v>354.5</v>
      </c>
      <c r="N29" s="70">
        <f t="shared" si="16"/>
        <v>354.5</v>
      </c>
      <c r="O29" s="26">
        <f>SUM(O30:O35)</f>
        <v>180.97520150000003</v>
      </c>
      <c r="P29" s="26">
        <f>SUM(P30:P35)</f>
        <v>181</v>
      </c>
      <c r="Q29" s="26">
        <f>SUM(Q30:Q35)</f>
        <v>180.97520150000003</v>
      </c>
      <c r="R29" s="26">
        <f>SUM(R30:R35)</f>
        <v>182.24489299999996</v>
      </c>
      <c r="S29" s="26">
        <f>SUM(S30:S35)</f>
        <v>181.76286279999997</v>
      </c>
      <c r="T29" s="70">
        <f aca="true" t="shared" si="17" ref="T29:AY29">SUM(T30:T35)</f>
        <v>906.9581588000001</v>
      </c>
      <c r="U29" s="70">
        <f t="shared" si="17"/>
        <v>480.68782416400006</v>
      </c>
      <c r="V29" s="70">
        <f t="shared" si="17"/>
        <v>426.2703346359999</v>
      </c>
      <c r="W29" s="26">
        <f t="shared" si="17"/>
        <v>182</v>
      </c>
      <c r="X29" s="26">
        <f t="shared" si="17"/>
        <v>182</v>
      </c>
      <c r="Y29" s="26">
        <f t="shared" si="17"/>
        <v>181</v>
      </c>
      <c r="Z29" s="26">
        <f t="shared" si="17"/>
        <v>182.4609386</v>
      </c>
      <c r="AA29" s="26">
        <f t="shared" si="17"/>
        <v>181.75270279999998</v>
      </c>
      <c r="AB29" s="70">
        <f t="shared" si="17"/>
        <v>909.2136414000001</v>
      </c>
      <c r="AC29" s="70">
        <f t="shared" si="17"/>
        <v>472.79109352800003</v>
      </c>
      <c r="AD29" s="70">
        <f t="shared" si="17"/>
        <v>436.422547872</v>
      </c>
      <c r="AE29" s="26">
        <f t="shared" si="17"/>
        <v>182</v>
      </c>
      <c r="AF29" s="26">
        <f t="shared" si="17"/>
        <v>182</v>
      </c>
      <c r="AG29" s="26">
        <f t="shared" si="17"/>
        <v>181</v>
      </c>
      <c r="AH29" s="26">
        <f t="shared" si="17"/>
        <v>179</v>
      </c>
      <c r="AI29" s="26">
        <f t="shared" si="17"/>
        <v>176</v>
      </c>
      <c r="AJ29" s="70">
        <f t="shared" si="17"/>
        <v>900</v>
      </c>
      <c r="AK29" s="70">
        <f t="shared" si="17"/>
        <v>450</v>
      </c>
      <c r="AL29" s="70">
        <f t="shared" si="17"/>
        <v>450</v>
      </c>
      <c r="AM29" s="26">
        <f t="shared" si="17"/>
        <v>838</v>
      </c>
      <c r="AN29" s="70">
        <f t="shared" si="17"/>
        <v>402.23999999999995</v>
      </c>
      <c r="AO29" s="70">
        <f t="shared" si="17"/>
        <v>435.76000000000005</v>
      </c>
      <c r="AP29" s="26">
        <f t="shared" si="17"/>
        <v>754</v>
      </c>
      <c r="AQ29" s="70">
        <f t="shared" si="17"/>
        <v>384.53999999999996</v>
      </c>
      <c r="AR29" s="70">
        <f t="shared" si="17"/>
        <v>369.46000000000004</v>
      </c>
      <c r="AS29" s="26">
        <f t="shared" si="17"/>
        <v>660</v>
      </c>
      <c r="AT29" s="70">
        <f t="shared" si="17"/>
        <v>356.4</v>
      </c>
      <c r="AU29" s="70">
        <f t="shared" si="17"/>
        <v>303.6</v>
      </c>
      <c r="AV29" s="26">
        <f t="shared" si="17"/>
        <v>556.000278</v>
      </c>
      <c r="AW29" s="70">
        <f t="shared" si="17"/>
        <v>289.12014456</v>
      </c>
      <c r="AX29" s="70">
        <f t="shared" si="17"/>
        <v>266.88013343999995</v>
      </c>
      <c r="AY29" s="26">
        <f t="shared" si="17"/>
        <v>427.421619</v>
      </c>
      <c r="AZ29" s="70">
        <f aca="true" t="shared" si="18" ref="AZ29:BT29">SUM(AZ30:AZ35)</f>
        <v>217.98502568999996</v>
      </c>
      <c r="BA29" s="70">
        <f t="shared" si="18"/>
        <v>209.43659331000003</v>
      </c>
      <c r="BB29" s="26">
        <f t="shared" si="18"/>
        <v>317.0001585</v>
      </c>
      <c r="BC29" s="70">
        <f t="shared" si="18"/>
        <v>171.18008559</v>
      </c>
      <c r="BD29" s="70">
        <f t="shared" si="18"/>
        <v>145.82007291</v>
      </c>
      <c r="BE29" s="26">
        <f t="shared" si="18"/>
        <v>248.000124</v>
      </c>
      <c r="BF29" s="70">
        <f t="shared" si="18"/>
        <v>119.04005952</v>
      </c>
      <c r="BG29" s="70">
        <f t="shared" si="18"/>
        <v>128.96006448000003</v>
      </c>
      <c r="BH29" s="26">
        <f t="shared" si="18"/>
        <v>199.0000995</v>
      </c>
      <c r="BI29" s="70">
        <f t="shared" si="18"/>
        <v>103.48005174000001</v>
      </c>
      <c r="BJ29" s="70">
        <f t="shared" si="18"/>
        <v>95.52004775999998</v>
      </c>
      <c r="BK29" s="26">
        <f t="shared" si="18"/>
        <v>156.60948610000003</v>
      </c>
      <c r="BL29" s="70">
        <f t="shared" si="18"/>
        <v>101.796165965</v>
      </c>
      <c r="BM29" s="70">
        <f t="shared" si="18"/>
        <v>54.813320135</v>
      </c>
      <c r="BN29" s="26">
        <f t="shared" si="18"/>
        <v>119.0000595</v>
      </c>
      <c r="BO29" s="26">
        <f t="shared" si="18"/>
        <v>87</v>
      </c>
      <c r="BP29" s="26">
        <f t="shared" si="18"/>
        <v>60.000029999999995</v>
      </c>
      <c r="BQ29" s="26">
        <f t="shared" si="18"/>
        <v>51.7948436</v>
      </c>
      <c r="BR29" s="70">
        <f t="shared" si="18"/>
        <v>317.7949331</v>
      </c>
      <c r="BS29" s="70">
        <f t="shared" si="18"/>
        <v>187.499010529</v>
      </c>
      <c r="BT29" s="70">
        <f t="shared" si="18"/>
        <v>130.295922571</v>
      </c>
      <c r="BU29" s="26">
        <v>2162</v>
      </c>
      <c r="BV29" s="26">
        <v>224</v>
      </c>
      <c r="BW29" s="26">
        <v>178.74061373096</v>
      </c>
    </row>
    <row r="30" spans="1:80" ht="18" customHeight="1">
      <c r="A30" s="35" t="s">
        <v>37</v>
      </c>
      <c r="B30" s="37">
        <v>4432.9331520000005</v>
      </c>
      <c r="C30" s="36">
        <v>8</v>
      </c>
      <c r="D30" s="36">
        <v>85</v>
      </c>
      <c r="E30" s="72">
        <f aca="true" t="shared" si="19" ref="E30:E35">SUM(C30+D30)</f>
        <v>93</v>
      </c>
      <c r="F30" s="72">
        <f aca="true" t="shared" si="20" ref="F30:F35">+E30*0.58</f>
        <v>53.94</v>
      </c>
      <c r="G30" s="72">
        <f aca="true" t="shared" si="21" ref="G30:G35">+E30*0.42</f>
        <v>39.059999999999995</v>
      </c>
      <c r="H30" s="36">
        <v>93</v>
      </c>
      <c r="I30" s="36">
        <v>94</v>
      </c>
      <c r="J30" s="36">
        <v>95</v>
      </c>
      <c r="K30" s="36">
        <v>97</v>
      </c>
      <c r="L30" s="72">
        <f aca="true" t="shared" si="22" ref="L30:L35">SUM(H30:K30)</f>
        <v>379</v>
      </c>
      <c r="M30" s="72">
        <f aca="true" t="shared" si="23" ref="M30:M35">+L30*0.5</f>
        <v>189.5</v>
      </c>
      <c r="N30" s="72">
        <f aca="true" t="shared" si="24" ref="N30:N35">+L30*0.5</f>
        <v>189.5</v>
      </c>
      <c r="O30" s="36">
        <v>99</v>
      </c>
      <c r="P30" s="38">
        <v>101</v>
      </c>
      <c r="Q30" s="36">
        <v>99</v>
      </c>
      <c r="R30" s="36">
        <v>99</v>
      </c>
      <c r="S30" s="36">
        <v>99</v>
      </c>
      <c r="T30" s="72">
        <f aca="true" t="shared" si="25" ref="T30:T35">SUM(O30:S30)</f>
        <v>497</v>
      </c>
      <c r="U30" s="72">
        <f aca="true" t="shared" si="26" ref="U30:U35">+T30*0.53</f>
        <v>263.41</v>
      </c>
      <c r="V30" s="72">
        <f aca="true" t="shared" si="27" ref="V30:V35">+T30*0.47</f>
        <v>233.58999999999997</v>
      </c>
      <c r="W30" s="36">
        <v>99</v>
      </c>
      <c r="X30" s="36">
        <v>99</v>
      </c>
      <c r="Y30" s="36">
        <v>99</v>
      </c>
      <c r="Z30" s="36">
        <v>99</v>
      </c>
      <c r="AA30" s="39">
        <v>99</v>
      </c>
      <c r="AB30" s="72">
        <f aca="true" t="shared" si="28" ref="AB30:AB35">SUM(W30:AA30)</f>
        <v>495</v>
      </c>
      <c r="AC30" s="72">
        <f aca="true" t="shared" si="29" ref="AC30:AC35">+AB30*0.52</f>
        <v>257.40000000000003</v>
      </c>
      <c r="AD30" s="72">
        <f aca="true" t="shared" si="30" ref="AD30:AD35">+AB30*0.48</f>
        <v>237.6</v>
      </c>
      <c r="AE30" s="36">
        <v>100</v>
      </c>
      <c r="AF30" s="36">
        <v>99</v>
      </c>
      <c r="AG30" s="36">
        <v>99</v>
      </c>
      <c r="AH30" s="36">
        <v>99</v>
      </c>
      <c r="AI30" s="36">
        <v>97</v>
      </c>
      <c r="AJ30" s="72">
        <f aca="true" t="shared" si="31" ref="AJ30:AJ35">SUM(AE30:AI30)</f>
        <v>494</v>
      </c>
      <c r="AK30" s="72">
        <f aca="true" t="shared" si="32" ref="AK30:AK35">+AJ30*0.5</f>
        <v>247</v>
      </c>
      <c r="AL30" s="72">
        <f aca="true" t="shared" si="33" ref="AL30:AL35">+AJ30*0.5</f>
        <v>247</v>
      </c>
      <c r="AM30" s="36">
        <v>465</v>
      </c>
      <c r="AN30" s="72">
        <f aca="true" t="shared" si="34" ref="AN30:AN35">+AM30*0.48</f>
        <v>223.2</v>
      </c>
      <c r="AO30" s="72">
        <f aca="true" t="shared" si="35" ref="AO30:AO35">+AM30*0.52</f>
        <v>241.8</v>
      </c>
      <c r="AP30" s="36">
        <v>417</v>
      </c>
      <c r="AQ30" s="72">
        <f aca="true" t="shared" si="36" ref="AQ30:AQ35">+AP30*0.51</f>
        <v>212.67000000000002</v>
      </c>
      <c r="AR30" s="72">
        <f aca="true" t="shared" si="37" ref="AR30:AR35">+AP30*0.49</f>
        <v>204.32999999999998</v>
      </c>
      <c r="AS30" s="36">
        <v>367</v>
      </c>
      <c r="AT30" s="72">
        <f aca="true" t="shared" si="38" ref="AT30:AT35">+AS30*0.54</f>
        <v>198.18</v>
      </c>
      <c r="AU30" s="72">
        <f aca="true" t="shared" si="39" ref="AU30:AU35">+AS30*0.46</f>
        <v>168.82</v>
      </c>
      <c r="AV30" s="36">
        <v>306.851952</v>
      </c>
      <c r="AW30" s="72">
        <f aca="true" t="shared" si="40" ref="AW30:AW35">+AV30*0.52</f>
        <v>159.56301504</v>
      </c>
      <c r="AX30" s="72">
        <f aca="true" t="shared" si="41" ref="AX30:AX35">+AV30*0.48</f>
        <v>147.28893695999997</v>
      </c>
      <c r="AY30" s="36">
        <v>236</v>
      </c>
      <c r="AZ30" s="72">
        <f aca="true" t="shared" si="42" ref="AZ30:AZ35">+AY30*0.51</f>
        <v>120.36</v>
      </c>
      <c r="BA30" s="72">
        <f aca="true" t="shared" si="43" ref="BA30:BA35">+AY30*0.49</f>
        <v>115.64</v>
      </c>
      <c r="BB30" s="36">
        <v>174.949764</v>
      </c>
      <c r="BC30" s="72">
        <f aca="true" t="shared" si="44" ref="BC30:BC35">+BB30*0.54</f>
        <v>94.47287256</v>
      </c>
      <c r="BD30" s="72">
        <f aca="true" t="shared" si="45" ref="BD30:BD35">+BB30*0.46</f>
        <v>80.47689144</v>
      </c>
      <c r="BE30" s="36">
        <v>136.869216</v>
      </c>
      <c r="BF30" s="72">
        <f aca="true" t="shared" si="46" ref="BF30:BF35">+BE30*0.48</f>
        <v>65.69722368</v>
      </c>
      <c r="BG30" s="72">
        <f aca="true" t="shared" si="47" ref="BG30:BG35">+BE30*0.52</f>
        <v>71.17199232</v>
      </c>
      <c r="BH30" s="36">
        <v>109.82650799999999</v>
      </c>
      <c r="BI30" s="72">
        <f aca="true" t="shared" si="48" ref="BI30:BI35">+BH30*0.52</f>
        <v>57.10978416</v>
      </c>
      <c r="BJ30" s="72">
        <f aca="true" t="shared" si="49" ref="BJ30:BJ35">+BH30*0.48</f>
        <v>52.71672383999999</v>
      </c>
      <c r="BK30" s="36">
        <v>86.64704400000001</v>
      </c>
      <c r="BL30" s="72">
        <f aca="true" t="shared" si="50" ref="BL30:BL35">+BK30*0.65</f>
        <v>56.320578600000005</v>
      </c>
      <c r="BM30" s="72">
        <f aca="true" t="shared" si="51" ref="BM30:BM35">+BK30*0.35</f>
        <v>30.3264654</v>
      </c>
      <c r="BN30" s="36">
        <v>65.675148</v>
      </c>
      <c r="BO30" s="36">
        <v>48</v>
      </c>
      <c r="BP30" s="36">
        <v>33.11352</v>
      </c>
      <c r="BQ30" s="36">
        <v>28</v>
      </c>
      <c r="BR30" s="72">
        <f aca="true" t="shared" si="52" ref="BR30:BR35">SUM(BN30:BQ30)</f>
        <v>174.788668</v>
      </c>
      <c r="BS30" s="72">
        <f aca="true" t="shared" si="53" ref="BS30:BS35">+BR30*0.59</f>
        <v>103.12531412</v>
      </c>
      <c r="BT30" s="72">
        <f aca="true" t="shared" si="54" ref="BT30:BT35">+BR30*0.41</f>
        <v>71.66335388</v>
      </c>
      <c r="BU30" s="36">
        <v>1231</v>
      </c>
      <c r="BV30" s="36">
        <v>124</v>
      </c>
      <c r="BW30" s="36">
        <v>98</v>
      </c>
      <c r="CB30" s="46"/>
    </row>
    <row r="31" spans="1:75" ht="18" customHeight="1">
      <c r="A31" s="35" t="s">
        <v>38</v>
      </c>
      <c r="B31" s="37">
        <v>674.7749289999999</v>
      </c>
      <c r="C31" s="36">
        <v>1.0333557</v>
      </c>
      <c r="D31" s="36">
        <v>11.9666443</v>
      </c>
      <c r="E31" s="72">
        <f t="shared" si="19"/>
        <v>13</v>
      </c>
      <c r="F31" s="72">
        <f t="shared" si="20"/>
        <v>7.539999999999999</v>
      </c>
      <c r="G31" s="72">
        <f t="shared" si="21"/>
        <v>5.46</v>
      </c>
      <c r="H31" s="36">
        <v>13</v>
      </c>
      <c r="I31" s="36">
        <v>15</v>
      </c>
      <c r="J31" s="36">
        <v>15</v>
      </c>
      <c r="K31" s="36">
        <v>15</v>
      </c>
      <c r="L31" s="72">
        <f t="shared" si="22"/>
        <v>58</v>
      </c>
      <c r="M31" s="72">
        <f t="shared" si="23"/>
        <v>29</v>
      </c>
      <c r="N31" s="72">
        <f t="shared" si="24"/>
        <v>29</v>
      </c>
      <c r="O31" s="36">
        <v>15.3969641</v>
      </c>
      <c r="P31" s="38">
        <v>15</v>
      </c>
      <c r="Q31" s="36">
        <v>15.3969641</v>
      </c>
      <c r="R31" s="36">
        <v>15.482030200000002</v>
      </c>
      <c r="S31" s="36">
        <v>15</v>
      </c>
      <c r="T31" s="72">
        <f t="shared" si="25"/>
        <v>76.27595840000001</v>
      </c>
      <c r="U31" s="72">
        <f t="shared" si="26"/>
        <v>40.42625795200001</v>
      </c>
      <c r="V31" s="72">
        <f t="shared" si="27"/>
        <v>35.849700448</v>
      </c>
      <c r="W31" s="36">
        <v>15</v>
      </c>
      <c r="X31" s="36">
        <v>15</v>
      </c>
      <c r="Y31" s="36">
        <v>15</v>
      </c>
      <c r="Z31" s="36">
        <v>15.482030200000002</v>
      </c>
      <c r="AA31" s="39">
        <v>14</v>
      </c>
      <c r="AB31" s="72">
        <f t="shared" si="28"/>
        <v>74.4820302</v>
      </c>
      <c r="AC31" s="72">
        <f t="shared" si="29"/>
        <v>38.730655704</v>
      </c>
      <c r="AD31" s="72">
        <f t="shared" si="30"/>
        <v>35.751374496</v>
      </c>
      <c r="AE31" s="36">
        <v>15</v>
      </c>
      <c r="AF31" s="36">
        <v>15</v>
      </c>
      <c r="AG31" s="36">
        <v>15</v>
      </c>
      <c r="AH31" s="36">
        <v>15</v>
      </c>
      <c r="AI31" s="36">
        <v>15</v>
      </c>
      <c r="AJ31" s="72">
        <f t="shared" si="31"/>
        <v>75</v>
      </c>
      <c r="AK31" s="72">
        <f t="shared" si="32"/>
        <v>37.5</v>
      </c>
      <c r="AL31" s="72">
        <f t="shared" si="33"/>
        <v>37.5</v>
      </c>
      <c r="AM31" s="36">
        <v>71</v>
      </c>
      <c r="AN31" s="72">
        <f t="shared" si="34"/>
        <v>34.08</v>
      </c>
      <c r="AO31" s="72">
        <f t="shared" si="35"/>
        <v>36.92</v>
      </c>
      <c r="AP31" s="36">
        <v>64</v>
      </c>
      <c r="AQ31" s="72">
        <f t="shared" si="36"/>
        <v>32.64</v>
      </c>
      <c r="AR31" s="72">
        <f t="shared" si="37"/>
        <v>31.36</v>
      </c>
      <c r="AS31" s="36">
        <v>56</v>
      </c>
      <c r="AT31" s="72">
        <f t="shared" si="38"/>
        <v>30.240000000000002</v>
      </c>
      <c r="AU31" s="72">
        <f t="shared" si="39"/>
        <v>25.76</v>
      </c>
      <c r="AV31" s="36">
        <v>47.2967516</v>
      </c>
      <c r="AW31" s="72">
        <f t="shared" si="40"/>
        <v>24.594310832</v>
      </c>
      <c r="AX31" s="72">
        <f t="shared" si="41"/>
        <v>22.702440768</v>
      </c>
      <c r="AY31" s="36">
        <v>36</v>
      </c>
      <c r="AZ31" s="72">
        <f t="shared" si="42"/>
        <v>18.36</v>
      </c>
      <c r="BA31" s="72">
        <f t="shared" si="43"/>
        <v>17.64</v>
      </c>
      <c r="BB31" s="36">
        <v>26.9659537</v>
      </c>
      <c r="BC31" s="72">
        <f t="shared" si="44"/>
        <v>14.561614998000001</v>
      </c>
      <c r="BD31" s="72">
        <f t="shared" si="45"/>
        <v>12.404338702</v>
      </c>
      <c r="BE31" s="36">
        <v>21.0963928</v>
      </c>
      <c r="BF31" s="72">
        <f t="shared" si="46"/>
        <v>10.126268544</v>
      </c>
      <c r="BG31" s="72">
        <f t="shared" si="47"/>
        <v>10.970124256</v>
      </c>
      <c r="BH31" s="36">
        <v>16.928153899999998</v>
      </c>
      <c r="BI31" s="72">
        <f t="shared" si="48"/>
        <v>8.802640027999999</v>
      </c>
      <c r="BJ31" s="72">
        <f t="shared" si="49"/>
        <v>8.125513871999999</v>
      </c>
      <c r="BK31" s="36">
        <v>13.355377700000002</v>
      </c>
      <c r="BL31" s="72">
        <f t="shared" si="50"/>
        <v>8.680995505000002</v>
      </c>
      <c r="BM31" s="72">
        <f t="shared" si="51"/>
        <v>4.674382195000001</v>
      </c>
      <c r="BN31" s="36">
        <v>10.1228659</v>
      </c>
      <c r="BO31" s="36">
        <v>7</v>
      </c>
      <c r="BP31" s="36">
        <v>5.103966000000001</v>
      </c>
      <c r="BQ31" s="36">
        <v>4.4234372</v>
      </c>
      <c r="BR31" s="72">
        <f t="shared" si="52"/>
        <v>26.650269100000003</v>
      </c>
      <c r="BS31" s="72">
        <f t="shared" si="53"/>
        <v>15.723658769</v>
      </c>
      <c r="BT31" s="72">
        <f t="shared" si="54"/>
        <v>10.926610331000001</v>
      </c>
      <c r="BU31" s="36">
        <v>184</v>
      </c>
      <c r="BV31" s="36">
        <v>19</v>
      </c>
      <c r="BW31" s="36">
        <v>15.226833958499999</v>
      </c>
    </row>
    <row r="32" spans="1:75" ht="18" customHeight="1">
      <c r="A32" s="35" t="s">
        <v>39</v>
      </c>
      <c r="B32" s="37">
        <v>692.2979896000002</v>
      </c>
      <c r="C32" s="36">
        <v>1.1128445999999999</v>
      </c>
      <c r="D32" s="36">
        <v>12.887155400000001</v>
      </c>
      <c r="E32" s="72">
        <f t="shared" si="19"/>
        <v>14</v>
      </c>
      <c r="F32" s="72">
        <f t="shared" si="20"/>
        <v>8.12</v>
      </c>
      <c r="G32" s="72">
        <f t="shared" si="21"/>
        <v>5.88</v>
      </c>
      <c r="H32" s="36">
        <v>14</v>
      </c>
      <c r="I32" s="36">
        <v>15</v>
      </c>
      <c r="J32" s="36">
        <v>15</v>
      </c>
      <c r="K32" s="36">
        <v>16</v>
      </c>
      <c r="L32" s="72">
        <f t="shared" si="22"/>
        <v>60</v>
      </c>
      <c r="M32" s="72">
        <f t="shared" si="23"/>
        <v>30</v>
      </c>
      <c r="N32" s="72">
        <f t="shared" si="24"/>
        <v>30</v>
      </c>
      <c r="O32" s="36">
        <v>15.687125199999999</v>
      </c>
      <c r="P32" s="38">
        <v>15</v>
      </c>
      <c r="Q32" s="36">
        <v>15.687125199999999</v>
      </c>
      <c r="R32" s="36">
        <v>15.7737944</v>
      </c>
      <c r="S32" s="36">
        <v>15.7737944</v>
      </c>
      <c r="T32" s="72">
        <f t="shared" si="25"/>
        <v>77.9218392</v>
      </c>
      <c r="U32" s="72">
        <f t="shared" si="26"/>
        <v>41.298574775999995</v>
      </c>
      <c r="V32" s="72">
        <f t="shared" si="27"/>
        <v>36.623264424</v>
      </c>
      <c r="W32" s="36">
        <v>16</v>
      </c>
      <c r="X32" s="36">
        <v>16</v>
      </c>
      <c r="Y32" s="36">
        <v>15</v>
      </c>
      <c r="Z32" s="36">
        <v>15</v>
      </c>
      <c r="AA32" s="39">
        <v>15.7737944</v>
      </c>
      <c r="AB32" s="72">
        <f t="shared" si="28"/>
        <v>77.7737944</v>
      </c>
      <c r="AC32" s="72">
        <f t="shared" si="29"/>
        <v>40.442373088000004</v>
      </c>
      <c r="AD32" s="72">
        <f t="shared" si="30"/>
        <v>37.331421311999996</v>
      </c>
      <c r="AE32" s="36">
        <v>15</v>
      </c>
      <c r="AF32" s="36">
        <v>15</v>
      </c>
      <c r="AG32" s="36">
        <v>15</v>
      </c>
      <c r="AH32" s="36">
        <v>14</v>
      </c>
      <c r="AI32" s="36">
        <v>14</v>
      </c>
      <c r="AJ32" s="72">
        <f t="shared" si="31"/>
        <v>73</v>
      </c>
      <c r="AK32" s="72">
        <f t="shared" si="32"/>
        <v>36.5</v>
      </c>
      <c r="AL32" s="72">
        <f t="shared" si="33"/>
        <v>36.5</v>
      </c>
      <c r="AM32" s="36">
        <v>73</v>
      </c>
      <c r="AN32" s="72">
        <f t="shared" si="34"/>
        <v>35.04</v>
      </c>
      <c r="AO32" s="72">
        <f t="shared" si="35"/>
        <v>37.96</v>
      </c>
      <c r="AP32" s="36">
        <v>65</v>
      </c>
      <c r="AQ32" s="72">
        <f t="shared" si="36"/>
        <v>33.15</v>
      </c>
      <c r="AR32" s="72">
        <f t="shared" si="37"/>
        <v>31.849999999999998</v>
      </c>
      <c r="AS32" s="36">
        <v>56</v>
      </c>
      <c r="AT32" s="72">
        <f t="shared" si="38"/>
        <v>30.240000000000002</v>
      </c>
      <c r="AU32" s="72">
        <f t="shared" si="39"/>
        <v>25.76</v>
      </c>
      <c r="AV32" s="36">
        <v>48.18807519999999</v>
      </c>
      <c r="AW32" s="72">
        <f t="shared" si="40"/>
        <v>25.057799103999997</v>
      </c>
      <c r="AX32" s="72">
        <f t="shared" si="41"/>
        <v>23.130276095999996</v>
      </c>
      <c r="AY32" s="36">
        <v>38</v>
      </c>
      <c r="AZ32" s="72">
        <f t="shared" si="42"/>
        <v>19.38</v>
      </c>
      <c r="BA32" s="72">
        <f t="shared" si="43"/>
        <v>18.62</v>
      </c>
      <c r="BB32" s="36">
        <v>27.4741364</v>
      </c>
      <c r="BC32" s="72">
        <f t="shared" si="44"/>
        <v>14.836033656</v>
      </c>
      <c r="BD32" s="72">
        <f t="shared" si="45"/>
        <v>12.638102744</v>
      </c>
      <c r="BE32" s="36">
        <v>21.4939616</v>
      </c>
      <c r="BF32" s="72">
        <f t="shared" si="46"/>
        <v>10.317101567999998</v>
      </c>
      <c r="BG32" s="72">
        <f t="shared" si="47"/>
        <v>11.176860032</v>
      </c>
      <c r="BH32" s="36">
        <v>17.2471708</v>
      </c>
      <c r="BI32" s="72">
        <f t="shared" si="48"/>
        <v>8.968528816</v>
      </c>
      <c r="BJ32" s="72">
        <f t="shared" si="49"/>
        <v>8.278641984</v>
      </c>
      <c r="BK32" s="36">
        <v>13.607064399999999</v>
      </c>
      <c r="BL32" s="72">
        <f t="shared" si="50"/>
        <v>8.84459186</v>
      </c>
      <c r="BM32" s="72">
        <f t="shared" si="51"/>
        <v>4.762472539999999</v>
      </c>
      <c r="BN32" s="36">
        <v>10.313634799999999</v>
      </c>
      <c r="BO32" s="36">
        <v>8</v>
      </c>
      <c r="BP32" s="36">
        <v>5.200151999999999</v>
      </c>
      <c r="BQ32" s="36">
        <v>5</v>
      </c>
      <c r="BR32" s="72">
        <f t="shared" si="52"/>
        <v>28.5137868</v>
      </c>
      <c r="BS32" s="72">
        <f t="shared" si="53"/>
        <v>16.823134212</v>
      </c>
      <c r="BT32" s="72">
        <f t="shared" si="54"/>
        <v>11.690652587999999</v>
      </c>
      <c r="BU32" s="36">
        <v>187</v>
      </c>
      <c r="BV32" s="36">
        <v>18</v>
      </c>
      <c r="BW32" s="36">
        <v>15.51377977246</v>
      </c>
    </row>
    <row r="33" spans="1:75" ht="18" customHeight="1">
      <c r="A33" s="35" t="s">
        <v>40</v>
      </c>
      <c r="B33" s="37">
        <v>1420.8102000000001</v>
      </c>
      <c r="C33" s="36">
        <v>2.4641558999999997</v>
      </c>
      <c r="D33" s="36">
        <v>28.5358441</v>
      </c>
      <c r="E33" s="72">
        <f t="shared" si="19"/>
        <v>31</v>
      </c>
      <c r="F33" s="72">
        <f t="shared" si="20"/>
        <v>17.98</v>
      </c>
      <c r="G33" s="72">
        <f t="shared" si="21"/>
        <v>13.02</v>
      </c>
      <c r="H33" s="36">
        <v>31</v>
      </c>
      <c r="I33" s="36">
        <v>31</v>
      </c>
      <c r="J33" s="36">
        <v>32</v>
      </c>
      <c r="K33" s="36">
        <v>31</v>
      </c>
      <c r="L33" s="72">
        <f t="shared" si="22"/>
        <v>125</v>
      </c>
      <c r="M33" s="72">
        <f t="shared" si="23"/>
        <v>62.5</v>
      </c>
      <c r="N33" s="72">
        <f t="shared" si="24"/>
        <v>62.5</v>
      </c>
      <c r="O33" s="36">
        <v>31</v>
      </c>
      <c r="P33" s="38">
        <v>30</v>
      </c>
      <c r="Q33" s="36">
        <v>31</v>
      </c>
      <c r="R33" s="36">
        <v>32.01016</v>
      </c>
      <c r="S33" s="36">
        <v>32.01016</v>
      </c>
      <c r="T33" s="72">
        <f t="shared" si="25"/>
        <v>156.02032</v>
      </c>
      <c r="U33" s="72">
        <f t="shared" si="26"/>
        <v>82.69076960000001</v>
      </c>
      <c r="V33" s="72">
        <f t="shared" si="27"/>
        <v>73.32955039999999</v>
      </c>
      <c r="W33" s="36">
        <v>32</v>
      </c>
      <c r="X33" s="36">
        <v>33</v>
      </c>
      <c r="Y33" s="36">
        <v>33</v>
      </c>
      <c r="Z33" s="36">
        <v>33</v>
      </c>
      <c r="AA33" s="39">
        <v>33</v>
      </c>
      <c r="AB33" s="72">
        <f t="shared" si="28"/>
        <v>164</v>
      </c>
      <c r="AC33" s="72">
        <f t="shared" si="29"/>
        <v>85.28</v>
      </c>
      <c r="AD33" s="72">
        <f t="shared" si="30"/>
        <v>78.72</v>
      </c>
      <c r="AE33" s="36">
        <v>32</v>
      </c>
      <c r="AF33" s="36">
        <v>33</v>
      </c>
      <c r="AG33" s="36">
        <v>32</v>
      </c>
      <c r="AH33" s="36">
        <v>31</v>
      </c>
      <c r="AI33" s="36">
        <v>31</v>
      </c>
      <c r="AJ33" s="72">
        <f t="shared" si="31"/>
        <v>159</v>
      </c>
      <c r="AK33" s="72">
        <f t="shared" si="32"/>
        <v>79.5</v>
      </c>
      <c r="AL33" s="72">
        <f t="shared" si="33"/>
        <v>79.5</v>
      </c>
      <c r="AM33" s="36">
        <v>145</v>
      </c>
      <c r="AN33" s="72">
        <f t="shared" si="34"/>
        <v>69.6</v>
      </c>
      <c r="AO33" s="72">
        <f t="shared" si="35"/>
        <v>75.4</v>
      </c>
      <c r="AP33" s="36">
        <v>133</v>
      </c>
      <c r="AQ33" s="72">
        <f t="shared" si="36"/>
        <v>67.83</v>
      </c>
      <c r="AR33" s="72">
        <f t="shared" si="37"/>
        <v>65.17</v>
      </c>
      <c r="AS33" s="36">
        <v>116</v>
      </c>
      <c r="AT33" s="72">
        <f t="shared" si="38"/>
        <v>62.64</v>
      </c>
      <c r="AU33" s="72">
        <f t="shared" si="39"/>
        <v>53.36</v>
      </c>
      <c r="AV33" s="36">
        <v>97.78928</v>
      </c>
      <c r="AW33" s="72">
        <f t="shared" si="40"/>
        <v>50.8504256</v>
      </c>
      <c r="AX33" s="72">
        <f t="shared" si="41"/>
        <v>46.938854400000004</v>
      </c>
      <c r="AY33" s="36">
        <v>76</v>
      </c>
      <c r="AZ33" s="72">
        <f t="shared" si="42"/>
        <v>38.76</v>
      </c>
      <c r="BA33" s="72">
        <f t="shared" si="43"/>
        <v>37.24</v>
      </c>
      <c r="BB33" s="36">
        <v>55.753960000000006</v>
      </c>
      <c r="BC33" s="72">
        <f t="shared" si="44"/>
        <v>30.107138400000004</v>
      </c>
      <c r="BD33" s="72">
        <f t="shared" si="45"/>
        <v>25.646821600000003</v>
      </c>
      <c r="BE33" s="36">
        <v>43.61824000000001</v>
      </c>
      <c r="BF33" s="72">
        <f t="shared" si="46"/>
        <v>20.936755200000004</v>
      </c>
      <c r="BG33" s="72">
        <f t="shared" si="47"/>
        <v>22.681484800000003</v>
      </c>
      <c r="BH33" s="36">
        <v>35.00012</v>
      </c>
      <c r="BI33" s="72">
        <f t="shared" si="48"/>
        <v>18.2000624</v>
      </c>
      <c r="BJ33" s="72">
        <f t="shared" si="49"/>
        <v>16.800057600000002</v>
      </c>
      <c r="BK33" s="36">
        <v>28</v>
      </c>
      <c r="BL33" s="72">
        <f t="shared" si="50"/>
        <v>18.2</v>
      </c>
      <c r="BM33" s="72">
        <f t="shared" si="51"/>
        <v>9.799999999999999</v>
      </c>
      <c r="BN33" s="36">
        <v>20.929720000000003</v>
      </c>
      <c r="BO33" s="36">
        <v>15</v>
      </c>
      <c r="BP33" s="36">
        <v>10.5528</v>
      </c>
      <c r="BQ33" s="36">
        <v>9.145760000000001</v>
      </c>
      <c r="BR33" s="72">
        <f t="shared" si="52"/>
        <v>55.628280000000004</v>
      </c>
      <c r="BS33" s="72">
        <f t="shared" si="53"/>
        <v>32.8206852</v>
      </c>
      <c r="BT33" s="72">
        <f t="shared" si="54"/>
        <v>22.8075948</v>
      </c>
      <c r="BU33" s="36">
        <v>343</v>
      </c>
      <c r="BV33" s="36">
        <v>40</v>
      </c>
      <c r="BW33" s="36">
        <v>30</v>
      </c>
    </row>
    <row r="34" spans="1:75" ht="18" customHeight="1">
      <c r="A34" s="35" t="s">
        <v>41</v>
      </c>
      <c r="B34" s="37">
        <v>713.8697642000001</v>
      </c>
      <c r="C34" s="36">
        <v>1.5102891</v>
      </c>
      <c r="D34" s="36">
        <v>17.4897109</v>
      </c>
      <c r="E34" s="72">
        <f t="shared" si="19"/>
        <v>19</v>
      </c>
      <c r="F34" s="72">
        <f t="shared" si="20"/>
        <v>11.02</v>
      </c>
      <c r="G34" s="72">
        <f t="shared" si="21"/>
        <v>7.9799999999999995</v>
      </c>
      <c r="H34" s="36">
        <v>19</v>
      </c>
      <c r="I34" s="36">
        <v>16</v>
      </c>
      <c r="J34" s="36">
        <v>16</v>
      </c>
      <c r="K34" s="36">
        <v>16</v>
      </c>
      <c r="L34" s="72">
        <f t="shared" si="22"/>
        <v>67</v>
      </c>
      <c r="M34" s="72">
        <f t="shared" si="23"/>
        <v>33.5</v>
      </c>
      <c r="N34" s="72">
        <f t="shared" si="24"/>
        <v>33.5</v>
      </c>
      <c r="O34" s="36">
        <v>15.8911122</v>
      </c>
      <c r="P34" s="38">
        <v>16</v>
      </c>
      <c r="Q34" s="36">
        <v>15.8911122</v>
      </c>
      <c r="R34" s="36">
        <v>15.9789084</v>
      </c>
      <c r="S34" s="36">
        <v>15.9789084</v>
      </c>
      <c r="T34" s="72">
        <f t="shared" si="25"/>
        <v>79.74004120000001</v>
      </c>
      <c r="U34" s="72">
        <f t="shared" si="26"/>
        <v>42.26222183600001</v>
      </c>
      <c r="V34" s="72">
        <f t="shared" si="27"/>
        <v>37.477819364</v>
      </c>
      <c r="W34" s="36">
        <v>16</v>
      </c>
      <c r="X34" s="36">
        <v>15</v>
      </c>
      <c r="Y34" s="36">
        <v>15</v>
      </c>
      <c r="Z34" s="36">
        <v>15.9789084</v>
      </c>
      <c r="AA34" s="39">
        <v>15.9789084</v>
      </c>
      <c r="AB34" s="72">
        <f t="shared" si="28"/>
        <v>77.9578168</v>
      </c>
      <c r="AC34" s="72">
        <f t="shared" si="29"/>
        <v>40.538064736</v>
      </c>
      <c r="AD34" s="72">
        <f t="shared" si="30"/>
        <v>37.419752064</v>
      </c>
      <c r="AE34" s="36">
        <v>16</v>
      </c>
      <c r="AF34" s="36">
        <v>16</v>
      </c>
      <c r="AG34" s="36">
        <v>16</v>
      </c>
      <c r="AH34" s="36">
        <v>16</v>
      </c>
      <c r="AI34" s="36">
        <v>15</v>
      </c>
      <c r="AJ34" s="72">
        <f t="shared" si="31"/>
        <v>79</v>
      </c>
      <c r="AK34" s="72">
        <f t="shared" si="32"/>
        <v>39.5</v>
      </c>
      <c r="AL34" s="72">
        <f t="shared" si="33"/>
        <v>39.5</v>
      </c>
      <c r="AM34" s="36">
        <v>74</v>
      </c>
      <c r="AN34" s="72">
        <f t="shared" si="34"/>
        <v>35.519999999999996</v>
      </c>
      <c r="AO34" s="72">
        <f t="shared" si="35"/>
        <v>38.480000000000004</v>
      </c>
      <c r="AP34" s="36">
        <v>66</v>
      </c>
      <c r="AQ34" s="72">
        <f t="shared" si="36"/>
        <v>33.660000000000004</v>
      </c>
      <c r="AR34" s="72">
        <f t="shared" si="37"/>
        <v>32.339999999999996</v>
      </c>
      <c r="AS34" s="36">
        <v>58</v>
      </c>
      <c r="AT34" s="72">
        <f t="shared" si="38"/>
        <v>31.32</v>
      </c>
      <c r="AU34" s="72">
        <f t="shared" si="39"/>
        <v>26.68</v>
      </c>
      <c r="AV34" s="36">
        <v>48.8146872</v>
      </c>
      <c r="AW34" s="72">
        <f t="shared" si="40"/>
        <v>25.383637344</v>
      </c>
      <c r="AX34" s="72">
        <f t="shared" si="41"/>
        <v>23.431049856</v>
      </c>
      <c r="AY34" s="36">
        <v>36</v>
      </c>
      <c r="AZ34" s="72">
        <f t="shared" si="42"/>
        <v>18.36</v>
      </c>
      <c r="BA34" s="72">
        <f t="shared" si="43"/>
        <v>17.64</v>
      </c>
      <c r="BB34" s="36">
        <v>27.831395399999998</v>
      </c>
      <c r="BC34" s="72">
        <f t="shared" si="44"/>
        <v>15.028953516</v>
      </c>
      <c r="BD34" s="72">
        <f t="shared" si="45"/>
        <v>12.802441884</v>
      </c>
      <c r="BE34" s="36">
        <v>21.773457599999997</v>
      </c>
      <c r="BF34" s="72">
        <f t="shared" si="46"/>
        <v>10.451259647999999</v>
      </c>
      <c r="BG34" s="72">
        <f t="shared" si="47"/>
        <v>11.322197951999998</v>
      </c>
      <c r="BH34" s="36">
        <v>17.4714438</v>
      </c>
      <c r="BI34" s="72">
        <f t="shared" si="48"/>
        <v>9.085150776</v>
      </c>
      <c r="BJ34" s="72">
        <f t="shared" si="49"/>
        <v>8.386293023999999</v>
      </c>
      <c r="BK34" s="36">
        <v>13</v>
      </c>
      <c r="BL34" s="72">
        <f t="shared" si="50"/>
        <v>8.450000000000001</v>
      </c>
      <c r="BM34" s="72">
        <f t="shared" si="51"/>
        <v>4.55</v>
      </c>
      <c r="BN34" s="36">
        <v>10.4477478</v>
      </c>
      <c r="BO34" s="36">
        <v>8</v>
      </c>
      <c r="BP34" s="36">
        <v>5.267772</v>
      </c>
      <c r="BQ34" s="36">
        <v>4.5654024</v>
      </c>
      <c r="BR34" s="72">
        <f t="shared" si="52"/>
        <v>28.280922200000003</v>
      </c>
      <c r="BS34" s="72">
        <f t="shared" si="53"/>
        <v>16.685744098</v>
      </c>
      <c r="BT34" s="72">
        <f t="shared" si="54"/>
        <v>11.595178102</v>
      </c>
      <c r="BU34" s="36">
        <v>185</v>
      </c>
      <c r="BV34" s="36">
        <v>19</v>
      </c>
      <c r="BW34" s="36">
        <v>16</v>
      </c>
    </row>
    <row r="35" spans="1:75" ht="18" customHeight="1">
      <c r="A35" s="35" t="s">
        <v>84</v>
      </c>
      <c r="B35" s="37">
        <v>139.11466600000003</v>
      </c>
      <c r="C35" s="36">
        <v>0</v>
      </c>
      <c r="D35" s="36">
        <v>5</v>
      </c>
      <c r="E35" s="72">
        <f t="shared" si="19"/>
        <v>5</v>
      </c>
      <c r="F35" s="72">
        <f t="shared" si="20"/>
        <v>2.9</v>
      </c>
      <c r="G35" s="72">
        <f t="shared" si="21"/>
        <v>2.1</v>
      </c>
      <c r="H35" s="36">
        <v>5</v>
      </c>
      <c r="I35" s="36">
        <v>5</v>
      </c>
      <c r="J35" s="36">
        <v>5</v>
      </c>
      <c r="K35" s="36">
        <v>5</v>
      </c>
      <c r="L35" s="72">
        <f t="shared" si="22"/>
        <v>20</v>
      </c>
      <c r="M35" s="72">
        <f t="shared" si="23"/>
        <v>10</v>
      </c>
      <c r="N35" s="72">
        <f t="shared" si="24"/>
        <v>10</v>
      </c>
      <c r="O35" s="36">
        <v>4</v>
      </c>
      <c r="P35" s="38">
        <v>4</v>
      </c>
      <c r="Q35" s="36">
        <v>4</v>
      </c>
      <c r="R35" s="36">
        <v>4</v>
      </c>
      <c r="S35" s="36">
        <v>4</v>
      </c>
      <c r="T35" s="72">
        <f t="shared" si="25"/>
        <v>20</v>
      </c>
      <c r="U35" s="72">
        <f t="shared" si="26"/>
        <v>10.600000000000001</v>
      </c>
      <c r="V35" s="72">
        <f t="shared" si="27"/>
        <v>9.399999999999999</v>
      </c>
      <c r="W35" s="36">
        <v>4</v>
      </c>
      <c r="X35" s="36">
        <v>4</v>
      </c>
      <c r="Y35" s="36">
        <v>4</v>
      </c>
      <c r="Z35" s="36">
        <v>4</v>
      </c>
      <c r="AA35" s="39">
        <v>4</v>
      </c>
      <c r="AB35" s="72">
        <f t="shared" si="28"/>
        <v>20</v>
      </c>
      <c r="AC35" s="72">
        <f t="shared" si="29"/>
        <v>10.4</v>
      </c>
      <c r="AD35" s="72">
        <f t="shared" si="30"/>
        <v>9.6</v>
      </c>
      <c r="AE35" s="36">
        <v>4</v>
      </c>
      <c r="AF35" s="36">
        <v>4</v>
      </c>
      <c r="AG35" s="36">
        <v>4</v>
      </c>
      <c r="AH35" s="36">
        <v>4</v>
      </c>
      <c r="AI35" s="36">
        <v>4</v>
      </c>
      <c r="AJ35" s="72">
        <f t="shared" si="31"/>
        <v>20</v>
      </c>
      <c r="AK35" s="72">
        <f t="shared" si="32"/>
        <v>10</v>
      </c>
      <c r="AL35" s="72">
        <f t="shared" si="33"/>
        <v>10</v>
      </c>
      <c r="AM35" s="36">
        <v>10</v>
      </c>
      <c r="AN35" s="72">
        <f t="shared" si="34"/>
        <v>4.8</v>
      </c>
      <c r="AO35" s="72">
        <f t="shared" si="35"/>
        <v>5.2</v>
      </c>
      <c r="AP35" s="36">
        <v>9</v>
      </c>
      <c r="AQ35" s="72">
        <f t="shared" si="36"/>
        <v>4.59</v>
      </c>
      <c r="AR35" s="72">
        <f t="shared" si="37"/>
        <v>4.41</v>
      </c>
      <c r="AS35" s="36">
        <v>7</v>
      </c>
      <c r="AT35" s="72">
        <f t="shared" si="38"/>
        <v>3.7800000000000002</v>
      </c>
      <c r="AU35" s="72">
        <f t="shared" si="39"/>
        <v>3.22</v>
      </c>
      <c r="AV35" s="36">
        <v>7.059532000000001</v>
      </c>
      <c r="AW35" s="72">
        <f t="shared" si="40"/>
        <v>3.6709566400000004</v>
      </c>
      <c r="AX35" s="72">
        <f t="shared" si="41"/>
        <v>3.3885753600000004</v>
      </c>
      <c r="AY35" s="36">
        <v>5.421619000000001</v>
      </c>
      <c r="AZ35" s="72">
        <f t="shared" si="42"/>
        <v>2.7650256900000003</v>
      </c>
      <c r="BA35" s="72">
        <f t="shared" si="43"/>
        <v>2.6565933100000003</v>
      </c>
      <c r="BB35" s="36">
        <v>4.024949</v>
      </c>
      <c r="BC35" s="72">
        <f t="shared" si="44"/>
        <v>2.17347246</v>
      </c>
      <c r="BD35" s="72">
        <f t="shared" si="45"/>
        <v>1.8514765400000002</v>
      </c>
      <c r="BE35" s="36">
        <v>3.1488560000000003</v>
      </c>
      <c r="BF35" s="72">
        <f t="shared" si="46"/>
        <v>1.5114508800000002</v>
      </c>
      <c r="BG35" s="72">
        <f t="shared" si="47"/>
        <v>1.6374051200000002</v>
      </c>
      <c r="BH35" s="36">
        <v>2.526703</v>
      </c>
      <c r="BI35" s="72">
        <f t="shared" si="48"/>
        <v>1.31388556</v>
      </c>
      <c r="BJ35" s="72">
        <f t="shared" si="49"/>
        <v>1.21281744</v>
      </c>
      <c r="BK35" s="36">
        <v>2</v>
      </c>
      <c r="BL35" s="72">
        <f t="shared" si="50"/>
        <v>1.3</v>
      </c>
      <c r="BM35" s="72">
        <f t="shared" si="51"/>
        <v>0.7</v>
      </c>
      <c r="BN35" s="36">
        <v>1.5109430000000001</v>
      </c>
      <c r="BO35" s="36">
        <v>1</v>
      </c>
      <c r="BP35" s="36">
        <v>0.76182</v>
      </c>
      <c r="BQ35" s="36">
        <v>0.660244</v>
      </c>
      <c r="BR35" s="72">
        <f t="shared" si="52"/>
        <v>3.9330070000000004</v>
      </c>
      <c r="BS35" s="72">
        <f t="shared" si="53"/>
        <v>2.32047413</v>
      </c>
      <c r="BT35" s="72">
        <f t="shared" si="54"/>
        <v>1.6125328700000001</v>
      </c>
      <c r="BU35" s="36">
        <v>32</v>
      </c>
      <c r="BV35" s="36">
        <v>4</v>
      </c>
      <c r="BW35" s="36">
        <v>4</v>
      </c>
    </row>
    <row r="36" spans="1:75" s="44" customFormat="1" ht="18" customHeight="1" thickBot="1">
      <c r="A36" s="28"/>
      <c r="B36" s="47"/>
      <c r="C36" s="41"/>
      <c r="D36" s="41"/>
      <c r="E36" s="73"/>
      <c r="F36" s="73"/>
      <c r="G36" s="73"/>
      <c r="H36" s="41"/>
      <c r="I36" s="41"/>
      <c r="J36" s="41"/>
      <c r="K36" s="41"/>
      <c r="L36" s="73"/>
      <c r="M36" s="73"/>
      <c r="N36" s="73"/>
      <c r="O36" s="41"/>
      <c r="P36" s="42"/>
      <c r="Q36" s="41"/>
      <c r="R36" s="41"/>
      <c r="S36" s="41"/>
      <c r="T36" s="73"/>
      <c r="U36" s="73"/>
      <c r="V36" s="73"/>
      <c r="W36" s="41"/>
      <c r="X36" s="41"/>
      <c r="Y36" s="41"/>
      <c r="Z36" s="41"/>
      <c r="AA36" s="41"/>
      <c r="AB36" s="73"/>
      <c r="AC36" s="73"/>
      <c r="AD36" s="73"/>
      <c r="AE36" s="41"/>
      <c r="AF36" s="41"/>
      <c r="AG36" s="41"/>
      <c r="AH36" s="41"/>
      <c r="AI36" s="41"/>
      <c r="AJ36" s="73"/>
      <c r="AK36" s="73"/>
      <c r="AL36" s="73"/>
      <c r="AM36" s="41"/>
      <c r="AN36" s="73"/>
      <c r="AO36" s="73"/>
      <c r="AP36" s="41"/>
      <c r="AQ36" s="73"/>
      <c r="AR36" s="73"/>
      <c r="AS36" s="41"/>
      <c r="AT36" s="73"/>
      <c r="AU36" s="73"/>
      <c r="AV36" s="41"/>
      <c r="AW36" s="73"/>
      <c r="AX36" s="73"/>
      <c r="AY36" s="41"/>
      <c r="AZ36" s="73"/>
      <c r="BA36" s="73"/>
      <c r="BB36" s="41"/>
      <c r="BC36" s="73"/>
      <c r="BD36" s="73"/>
      <c r="BE36" s="41"/>
      <c r="BF36" s="73"/>
      <c r="BG36" s="73"/>
      <c r="BH36" s="41"/>
      <c r="BI36" s="73"/>
      <c r="BJ36" s="73"/>
      <c r="BK36" s="41"/>
      <c r="BL36" s="73"/>
      <c r="BM36" s="73"/>
      <c r="BN36" s="41"/>
      <c r="BO36" s="41"/>
      <c r="BP36" s="41"/>
      <c r="BQ36" s="41"/>
      <c r="BR36" s="73"/>
      <c r="BS36" s="73"/>
      <c r="BT36" s="73"/>
      <c r="BU36" s="41"/>
      <c r="BV36" s="41"/>
      <c r="BW36" s="41"/>
    </row>
    <row r="37" spans="1:75" ht="18" customHeight="1" thickBot="1">
      <c r="A37" s="12" t="s">
        <v>42</v>
      </c>
      <c r="B37" s="26">
        <v>9608</v>
      </c>
      <c r="C37" s="26">
        <f aca="true" t="shared" si="55" ref="C37:AH37">C38</f>
        <v>16</v>
      </c>
      <c r="D37" s="26">
        <f t="shared" si="55"/>
        <v>192</v>
      </c>
      <c r="E37" s="70">
        <f t="shared" si="55"/>
        <v>208</v>
      </c>
      <c r="F37" s="70">
        <f t="shared" si="55"/>
        <v>116.48000000000002</v>
      </c>
      <c r="G37" s="70">
        <f t="shared" si="55"/>
        <v>91.52</v>
      </c>
      <c r="H37" s="26">
        <f t="shared" si="55"/>
        <v>208</v>
      </c>
      <c r="I37" s="26">
        <f t="shared" si="55"/>
        <v>210</v>
      </c>
      <c r="J37" s="26">
        <f t="shared" si="55"/>
        <v>212</v>
      </c>
      <c r="K37" s="26">
        <f t="shared" si="55"/>
        <v>213</v>
      </c>
      <c r="L37" s="70">
        <f t="shared" si="55"/>
        <v>843</v>
      </c>
      <c r="M37" s="70">
        <f t="shared" si="55"/>
        <v>429.93</v>
      </c>
      <c r="N37" s="70">
        <f t="shared" si="55"/>
        <v>413.07</v>
      </c>
      <c r="O37" s="26">
        <f t="shared" si="55"/>
        <v>215</v>
      </c>
      <c r="P37" s="26">
        <f t="shared" si="55"/>
        <v>215</v>
      </c>
      <c r="Q37" s="26">
        <f t="shared" si="55"/>
        <v>216</v>
      </c>
      <c r="R37" s="26">
        <f t="shared" si="55"/>
        <v>216</v>
      </c>
      <c r="S37" s="26">
        <f t="shared" si="55"/>
        <v>217</v>
      </c>
      <c r="T37" s="70">
        <f t="shared" si="55"/>
        <v>1079</v>
      </c>
      <c r="U37" s="70">
        <f t="shared" si="55"/>
        <v>571.87</v>
      </c>
      <c r="V37" s="70">
        <f t="shared" si="55"/>
        <v>507.13</v>
      </c>
      <c r="W37" s="26">
        <f t="shared" si="55"/>
        <v>216</v>
      </c>
      <c r="X37" s="26">
        <f t="shared" si="55"/>
        <v>216</v>
      </c>
      <c r="Y37" s="26">
        <f t="shared" si="55"/>
        <v>216</v>
      </c>
      <c r="Z37" s="26">
        <f t="shared" si="55"/>
        <v>216</v>
      </c>
      <c r="AA37" s="26">
        <f t="shared" si="55"/>
        <v>216</v>
      </c>
      <c r="AB37" s="70">
        <f t="shared" si="55"/>
        <v>1080</v>
      </c>
      <c r="AC37" s="70">
        <f t="shared" si="55"/>
        <v>637.1999999999999</v>
      </c>
      <c r="AD37" s="70">
        <f t="shared" si="55"/>
        <v>442.79999999999995</v>
      </c>
      <c r="AE37" s="26">
        <f t="shared" si="55"/>
        <v>217</v>
      </c>
      <c r="AF37" s="26">
        <f t="shared" si="55"/>
        <v>216</v>
      </c>
      <c r="AG37" s="26">
        <f t="shared" si="55"/>
        <v>215</v>
      </c>
      <c r="AH37" s="26">
        <f t="shared" si="55"/>
        <v>213</v>
      </c>
      <c r="AI37" s="26">
        <f aca="true" t="shared" si="56" ref="AI37:AY37">AI38</f>
        <v>210</v>
      </c>
      <c r="AJ37" s="70">
        <f t="shared" si="56"/>
        <v>1071</v>
      </c>
      <c r="AK37" s="70">
        <f t="shared" si="56"/>
        <v>492.66</v>
      </c>
      <c r="AL37" s="70">
        <f t="shared" si="56"/>
        <v>578.34</v>
      </c>
      <c r="AM37" s="26">
        <f t="shared" si="56"/>
        <v>996</v>
      </c>
      <c r="AN37" s="70">
        <f t="shared" si="56"/>
        <v>488.03999999999996</v>
      </c>
      <c r="AO37" s="70">
        <f t="shared" si="56"/>
        <v>507.96000000000004</v>
      </c>
      <c r="AP37" s="26">
        <f t="shared" si="56"/>
        <v>896</v>
      </c>
      <c r="AQ37" s="70">
        <f t="shared" si="56"/>
        <v>465.92</v>
      </c>
      <c r="AR37" s="70">
        <f t="shared" si="56"/>
        <v>430.08</v>
      </c>
      <c r="AS37" s="26">
        <f t="shared" si="56"/>
        <v>786</v>
      </c>
      <c r="AT37" s="70">
        <f t="shared" si="56"/>
        <v>400.86</v>
      </c>
      <c r="AU37" s="70">
        <f t="shared" si="56"/>
        <v>385.14</v>
      </c>
      <c r="AV37" s="26">
        <f t="shared" si="56"/>
        <v>663</v>
      </c>
      <c r="AW37" s="70">
        <f t="shared" si="56"/>
        <v>331.5</v>
      </c>
      <c r="AX37" s="70">
        <f t="shared" si="56"/>
        <v>331.5</v>
      </c>
      <c r="AY37" s="26">
        <f t="shared" si="56"/>
        <v>509</v>
      </c>
      <c r="AZ37" s="70">
        <f aca="true" t="shared" si="57" ref="AZ37:BT37">AZ38</f>
        <v>285.04</v>
      </c>
      <c r="BA37" s="70">
        <f t="shared" si="57"/>
        <v>223.96</v>
      </c>
      <c r="BB37" s="26">
        <f t="shared" si="57"/>
        <v>378</v>
      </c>
      <c r="BC37" s="70">
        <f t="shared" si="57"/>
        <v>200.34</v>
      </c>
      <c r="BD37" s="70">
        <f t="shared" si="57"/>
        <v>177.66</v>
      </c>
      <c r="BE37" s="26">
        <f t="shared" si="57"/>
        <v>296</v>
      </c>
      <c r="BF37" s="70">
        <f t="shared" si="57"/>
        <v>153.92000000000002</v>
      </c>
      <c r="BG37" s="70">
        <f t="shared" si="57"/>
        <v>142.07999999999998</v>
      </c>
      <c r="BH37" s="26">
        <f t="shared" si="57"/>
        <v>238</v>
      </c>
      <c r="BI37" s="70">
        <f t="shared" si="57"/>
        <v>133.28</v>
      </c>
      <c r="BJ37" s="70">
        <f t="shared" si="57"/>
        <v>104.72</v>
      </c>
      <c r="BK37" s="26">
        <f t="shared" si="57"/>
        <v>187</v>
      </c>
      <c r="BL37" s="70">
        <f t="shared" si="57"/>
        <v>110.33</v>
      </c>
      <c r="BM37" s="70">
        <f t="shared" si="57"/>
        <v>76.67</v>
      </c>
      <c r="BN37" s="26">
        <f t="shared" si="57"/>
        <v>142</v>
      </c>
      <c r="BO37" s="26">
        <f t="shared" si="57"/>
        <v>104</v>
      </c>
      <c r="BP37" s="26">
        <f t="shared" si="57"/>
        <v>70</v>
      </c>
      <c r="BQ37" s="26">
        <f t="shared" si="57"/>
        <v>62</v>
      </c>
      <c r="BR37" s="70">
        <f t="shared" si="57"/>
        <v>378</v>
      </c>
      <c r="BS37" s="70">
        <f t="shared" si="57"/>
        <v>207.9</v>
      </c>
      <c r="BT37" s="70">
        <f t="shared" si="57"/>
        <v>170.1</v>
      </c>
      <c r="BU37" s="26">
        <v>2573</v>
      </c>
      <c r="BV37" s="26">
        <v>266</v>
      </c>
      <c r="BW37" s="26">
        <v>213</v>
      </c>
    </row>
    <row r="38" spans="1:75" ht="18" customHeight="1">
      <c r="A38" s="35" t="s">
        <v>43</v>
      </c>
      <c r="B38" s="37">
        <v>9608</v>
      </c>
      <c r="C38" s="36">
        <v>16</v>
      </c>
      <c r="D38" s="36">
        <v>192</v>
      </c>
      <c r="E38" s="72">
        <f>SUM(C38+D38)</f>
        <v>208</v>
      </c>
      <c r="F38" s="72">
        <f>+E38*0.56</f>
        <v>116.48000000000002</v>
      </c>
      <c r="G38" s="72">
        <f>+E38*0.44</f>
        <v>91.52</v>
      </c>
      <c r="H38" s="36">
        <v>208</v>
      </c>
      <c r="I38" s="36">
        <v>210</v>
      </c>
      <c r="J38" s="36">
        <v>212</v>
      </c>
      <c r="K38" s="36">
        <v>213</v>
      </c>
      <c r="L38" s="72">
        <f>SUM(H38:K38)</f>
        <v>843</v>
      </c>
      <c r="M38" s="72">
        <f>+L38*0.51</f>
        <v>429.93</v>
      </c>
      <c r="N38" s="72">
        <f>+L38*0.49</f>
        <v>413.07</v>
      </c>
      <c r="O38" s="36">
        <v>215</v>
      </c>
      <c r="P38" s="36">
        <v>215</v>
      </c>
      <c r="Q38" s="36">
        <v>216</v>
      </c>
      <c r="R38" s="36">
        <v>216</v>
      </c>
      <c r="S38" s="36">
        <v>217</v>
      </c>
      <c r="T38" s="72">
        <f>SUM(O38:S38)</f>
        <v>1079</v>
      </c>
      <c r="U38" s="72">
        <f>+T38*0.53</f>
        <v>571.87</v>
      </c>
      <c r="V38" s="72">
        <f>+T38*0.47</f>
        <v>507.13</v>
      </c>
      <c r="W38" s="36">
        <v>216</v>
      </c>
      <c r="X38" s="36">
        <v>216</v>
      </c>
      <c r="Y38" s="36">
        <v>216</v>
      </c>
      <c r="Z38" s="36">
        <v>216</v>
      </c>
      <c r="AA38" s="36">
        <v>216</v>
      </c>
      <c r="AB38" s="72">
        <f>SUM(W38:AA38)</f>
        <v>1080</v>
      </c>
      <c r="AC38" s="72">
        <f>+AB38*0.59</f>
        <v>637.1999999999999</v>
      </c>
      <c r="AD38" s="72">
        <f>+AB38*0.41</f>
        <v>442.79999999999995</v>
      </c>
      <c r="AE38" s="36">
        <v>217</v>
      </c>
      <c r="AF38" s="36">
        <v>216</v>
      </c>
      <c r="AG38" s="36">
        <v>215</v>
      </c>
      <c r="AH38" s="36">
        <v>213</v>
      </c>
      <c r="AI38" s="36">
        <v>210</v>
      </c>
      <c r="AJ38" s="72">
        <f>SUM(AE38:AI38)</f>
        <v>1071</v>
      </c>
      <c r="AK38" s="72">
        <f>+AJ38*0.46</f>
        <v>492.66</v>
      </c>
      <c r="AL38" s="72">
        <f>+AJ38*0.54</f>
        <v>578.34</v>
      </c>
      <c r="AM38" s="36">
        <v>996</v>
      </c>
      <c r="AN38" s="72">
        <f>+AM38*0.49</f>
        <v>488.03999999999996</v>
      </c>
      <c r="AO38" s="72">
        <f>+AM38*0.51</f>
        <v>507.96000000000004</v>
      </c>
      <c r="AP38" s="36">
        <v>896</v>
      </c>
      <c r="AQ38" s="72">
        <f>+AP38*0.52</f>
        <v>465.92</v>
      </c>
      <c r="AR38" s="72">
        <f>+AP38*0.48</f>
        <v>430.08</v>
      </c>
      <c r="AS38" s="36">
        <v>786</v>
      </c>
      <c r="AT38" s="72">
        <f>+AS38*0.51</f>
        <v>400.86</v>
      </c>
      <c r="AU38" s="72">
        <f>+AS38*0.49</f>
        <v>385.14</v>
      </c>
      <c r="AV38" s="36">
        <v>663</v>
      </c>
      <c r="AW38" s="72">
        <f>+AV38*0.5</f>
        <v>331.5</v>
      </c>
      <c r="AX38" s="72">
        <f>+AV38*0.5</f>
        <v>331.5</v>
      </c>
      <c r="AY38" s="36">
        <v>509</v>
      </c>
      <c r="AZ38" s="72">
        <f>+AY38*0.56</f>
        <v>285.04</v>
      </c>
      <c r="BA38" s="72">
        <f>+AY38*0.44</f>
        <v>223.96</v>
      </c>
      <c r="BB38" s="36">
        <v>378</v>
      </c>
      <c r="BC38" s="72">
        <f>+BB38*0.53</f>
        <v>200.34</v>
      </c>
      <c r="BD38" s="72">
        <f>+BB38*0.47</f>
        <v>177.66</v>
      </c>
      <c r="BE38" s="36">
        <v>296</v>
      </c>
      <c r="BF38" s="72">
        <f>+BE38*0.52</f>
        <v>153.92000000000002</v>
      </c>
      <c r="BG38" s="72">
        <f>+BE38*0.48</f>
        <v>142.07999999999998</v>
      </c>
      <c r="BH38" s="36">
        <v>238</v>
      </c>
      <c r="BI38" s="72">
        <f>+BH38*0.56</f>
        <v>133.28</v>
      </c>
      <c r="BJ38" s="72">
        <f>+BH38*0.44</f>
        <v>104.72</v>
      </c>
      <c r="BK38" s="36">
        <v>187</v>
      </c>
      <c r="BL38" s="72">
        <f>+BK38*0.59</f>
        <v>110.33</v>
      </c>
      <c r="BM38" s="72">
        <f>+BK38*0.41</f>
        <v>76.67</v>
      </c>
      <c r="BN38" s="36">
        <v>142</v>
      </c>
      <c r="BO38" s="36">
        <v>104</v>
      </c>
      <c r="BP38" s="36">
        <v>70</v>
      </c>
      <c r="BQ38" s="36">
        <v>62</v>
      </c>
      <c r="BR38" s="72">
        <f>SUM(BN38:BQ38)</f>
        <v>378</v>
      </c>
      <c r="BS38" s="72">
        <f>+BR38*0.55</f>
        <v>207.9</v>
      </c>
      <c r="BT38" s="72">
        <f>+BR38*0.45</f>
        <v>170.1</v>
      </c>
      <c r="BU38" s="36">
        <v>2573</v>
      </c>
      <c r="BV38" s="36">
        <v>266</v>
      </c>
      <c r="BW38" s="36">
        <v>213</v>
      </c>
    </row>
    <row r="39" spans="1:75" s="44" customFormat="1" ht="18" customHeight="1" thickBot="1">
      <c r="A39" s="28"/>
      <c r="B39" s="47"/>
      <c r="C39" s="41"/>
      <c r="D39" s="41"/>
      <c r="E39" s="73"/>
      <c r="F39" s="73"/>
      <c r="G39" s="73"/>
      <c r="H39" s="41"/>
      <c r="I39" s="41"/>
      <c r="J39" s="41"/>
      <c r="K39" s="41"/>
      <c r="L39" s="73"/>
      <c r="M39" s="73"/>
      <c r="N39" s="73"/>
      <c r="O39" s="41"/>
      <c r="P39" s="41"/>
      <c r="Q39" s="41"/>
      <c r="R39" s="41"/>
      <c r="S39" s="41"/>
      <c r="T39" s="73"/>
      <c r="U39" s="73"/>
      <c r="V39" s="73"/>
      <c r="W39" s="41"/>
      <c r="X39" s="41"/>
      <c r="Y39" s="41"/>
      <c r="Z39" s="41"/>
      <c r="AA39" s="41"/>
      <c r="AB39" s="73"/>
      <c r="AC39" s="73"/>
      <c r="AD39" s="73"/>
      <c r="AE39" s="41"/>
      <c r="AF39" s="41"/>
      <c r="AG39" s="41"/>
      <c r="AH39" s="41"/>
      <c r="AI39" s="41"/>
      <c r="AJ39" s="73"/>
      <c r="AK39" s="73"/>
      <c r="AL39" s="73"/>
      <c r="AM39" s="41"/>
      <c r="AN39" s="73"/>
      <c r="AO39" s="73"/>
      <c r="AP39" s="41"/>
      <c r="AQ39" s="73"/>
      <c r="AR39" s="73"/>
      <c r="AS39" s="41"/>
      <c r="AT39" s="73"/>
      <c r="AU39" s="73"/>
      <c r="AV39" s="41"/>
      <c r="AW39" s="73"/>
      <c r="AX39" s="73"/>
      <c r="AY39" s="41"/>
      <c r="AZ39" s="73"/>
      <c r="BA39" s="73"/>
      <c r="BB39" s="41"/>
      <c r="BC39" s="73"/>
      <c r="BD39" s="73"/>
      <c r="BE39" s="41"/>
      <c r="BF39" s="73"/>
      <c r="BG39" s="73"/>
      <c r="BH39" s="41"/>
      <c r="BI39" s="73"/>
      <c r="BJ39" s="73"/>
      <c r="BK39" s="41"/>
      <c r="BL39" s="73"/>
      <c r="BM39" s="73"/>
      <c r="BN39" s="41"/>
      <c r="BO39" s="41"/>
      <c r="BP39" s="41"/>
      <c r="BQ39" s="41"/>
      <c r="BR39" s="73"/>
      <c r="BS39" s="73"/>
      <c r="BT39" s="73"/>
      <c r="BU39" s="41"/>
      <c r="BV39" s="41"/>
      <c r="BW39" s="41"/>
    </row>
    <row r="40" spans="1:75" ht="18" customHeight="1" thickBot="1">
      <c r="A40" s="12" t="s">
        <v>44</v>
      </c>
      <c r="B40" s="26">
        <v>6733.735909999999</v>
      </c>
      <c r="C40" s="26">
        <f aca="true" t="shared" si="58" ref="C40:AH40">SUM(C41:C43)</f>
        <v>10.915534299999997</v>
      </c>
      <c r="D40" s="26">
        <f t="shared" si="58"/>
        <v>135.0844657</v>
      </c>
      <c r="E40" s="70">
        <f t="shared" si="58"/>
        <v>146</v>
      </c>
      <c r="F40" s="70">
        <f t="shared" si="58"/>
        <v>78.84</v>
      </c>
      <c r="G40" s="70">
        <f t="shared" si="58"/>
        <v>67.16</v>
      </c>
      <c r="H40" s="26">
        <f t="shared" si="58"/>
        <v>146</v>
      </c>
      <c r="I40" s="26">
        <f t="shared" si="58"/>
        <v>147</v>
      </c>
      <c r="J40" s="26">
        <f t="shared" si="58"/>
        <v>148</v>
      </c>
      <c r="K40" s="26">
        <f t="shared" si="58"/>
        <v>149</v>
      </c>
      <c r="L40" s="70">
        <f t="shared" si="58"/>
        <v>590</v>
      </c>
      <c r="M40" s="70">
        <f t="shared" si="58"/>
        <v>295</v>
      </c>
      <c r="N40" s="70">
        <f t="shared" si="58"/>
        <v>295</v>
      </c>
      <c r="O40" s="26">
        <f t="shared" si="58"/>
        <v>150</v>
      </c>
      <c r="P40" s="26">
        <f t="shared" si="58"/>
        <v>151</v>
      </c>
      <c r="Q40" s="26">
        <f t="shared" si="58"/>
        <v>151</v>
      </c>
      <c r="R40" s="26">
        <f t="shared" si="58"/>
        <v>151</v>
      </c>
      <c r="S40" s="26">
        <f t="shared" si="58"/>
        <v>152</v>
      </c>
      <c r="T40" s="70">
        <f t="shared" si="58"/>
        <v>755</v>
      </c>
      <c r="U40" s="70">
        <f t="shared" si="58"/>
        <v>392.6</v>
      </c>
      <c r="V40" s="70">
        <f t="shared" si="58"/>
        <v>362.4</v>
      </c>
      <c r="W40" s="26">
        <f t="shared" si="58"/>
        <v>152.022744</v>
      </c>
      <c r="X40" s="26">
        <f t="shared" si="58"/>
        <v>151</v>
      </c>
      <c r="Y40" s="26">
        <f t="shared" si="58"/>
        <v>151</v>
      </c>
      <c r="Z40" s="26">
        <f t="shared" si="58"/>
        <v>151</v>
      </c>
      <c r="AA40" s="26">
        <f t="shared" si="58"/>
        <v>152</v>
      </c>
      <c r="AB40" s="70">
        <f t="shared" si="58"/>
        <v>757.022744</v>
      </c>
      <c r="AC40" s="70">
        <f t="shared" si="58"/>
        <v>401.22205432</v>
      </c>
      <c r="AD40" s="70">
        <f t="shared" si="58"/>
        <v>355.80068968</v>
      </c>
      <c r="AE40" s="26">
        <f t="shared" si="58"/>
        <v>152.022744</v>
      </c>
      <c r="AF40" s="26">
        <f t="shared" si="58"/>
        <v>152.022744</v>
      </c>
      <c r="AG40" s="26">
        <f t="shared" si="58"/>
        <v>150.568647</v>
      </c>
      <c r="AH40" s="26">
        <f t="shared" si="58"/>
        <v>148.66045300000002</v>
      </c>
      <c r="AI40" s="26">
        <f aca="true" t="shared" si="59" ref="AI40:AY40">SUM(AI41:AI43)</f>
        <v>147</v>
      </c>
      <c r="AJ40" s="70">
        <f t="shared" si="59"/>
        <v>750.274588</v>
      </c>
      <c r="AK40" s="70">
        <f t="shared" si="59"/>
        <v>375.137294</v>
      </c>
      <c r="AL40" s="70">
        <f t="shared" si="59"/>
        <v>375.137294</v>
      </c>
      <c r="AM40" s="26">
        <f t="shared" si="59"/>
        <v>697</v>
      </c>
      <c r="AN40" s="70">
        <f t="shared" si="59"/>
        <v>362.44000000000005</v>
      </c>
      <c r="AO40" s="70">
        <f t="shared" si="59"/>
        <v>372.7556000000001</v>
      </c>
      <c r="AP40" s="26">
        <f t="shared" si="59"/>
        <v>630</v>
      </c>
      <c r="AQ40" s="70">
        <f t="shared" si="59"/>
        <v>296.09999999999997</v>
      </c>
      <c r="AR40" s="70">
        <f t="shared" si="59"/>
        <v>333.90000000000003</v>
      </c>
      <c r="AS40" s="26">
        <f t="shared" si="59"/>
        <v>551</v>
      </c>
      <c r="AT40" s="70">
        <f t="shared" si="59"/>
        <v>286.52</v>
      </c>
      <c r="AU40" s="70">
        <f t="shared" si="59"/>
        <v>264.48</v>
      </c>
      <c r="AV40" s="26">
        <f t="shared" si="59"/>
        <v>463</v>
      </c>
      <c r="AW40" s="70">
        <f t="shared" si="59"/>
        <v>236.13</v>
      </c>
      <c r="AX40" s="70">
        <f t="shared" si="59"/>
        <v>226.87</v>
      </c>
      <c r="AY40" s="26">
        <f t="shared" si="59"/>
        <v>356</v>
      </c>
      <c r="AZ40" s="70">
        <f aca="true" t="shared" si="60" ref="AZ40:BT40">SUM(AZ41:AZ43)</f>
        <v>199.36000000000004</v>
      </c>
      <c r="BA40" s="70">
        <f t="shared" si="60"/>
        <v>156.64</v>
      </c>
      <c r="BB40" s="26">
        <f t="shared" si="60"/>
        <v>264</v>
      </c>
      <c r="BC40" s="70">
        <f t="shared" si="60"/>
        <v>139.92000000000002</v>
      </c>
      <c r="BD40" s="70">
        <f t="shared" si="60"/>
        <v>124.08</v>
      </c>
      <c r="BE40" s="26">
        <f t="shared" si="60"/>
        <v>207</v>
      </c>
      <c r="BF40" s="70">
        <f t="shared" si="60"/>
        <v>103.5</v>
      </c>
      <c r="BG40" s="70">
        <f t="shared" si="60"/>
        <v>103.5</v>
      </c>
      <c r="BH40" s="26">
        <f t="shared" si="60"/>
        <v>166</v>
      </c>
      <c r="BI40" s="70">
        <f t="shared" si="60"/>
        <v>74.7</v>
      </c>
      <c r="BJ40" s="70">
        <f t="shared" si="60"/>
        <v>91.30000000000001</v>
      </c>
      <c r="BK40" s="26">
        <f t="shared" si="60"/>
        <v>131.99561599999998</v>
      </c>
      <c r="BL40" s="70">
        <f t="shared" si="60"/>
        <v>76.55745728</v>
      </c>
      <c r="BM40" s="70">
        <f t="shared" si="60"/>
        <v>55.43815872</v>
      </c>
      <c r="BN40" s="26">
        <f t="shared" si="60"/>
        <v>100.0913</v>
      </c>
      <c r="BO40" s="26">
        <f t="shared" si="60"/>
        <v>75.37575</v>
      </c>
      <c r="BP40" s="26">
        <f t="shared" si="60"/>
        <v>50.250499999999995</v>
      </c>
      <c r="BQ40" s="26">
        <f t="shared" si="60"/>
        <v>43</v>
      </c>
      <c r="BR40" s="70">
        <f t="shared" si="60"/>
        <v>268.71755</v>
      </c>
      <c r="BS40" s="70">
        <f t="shared" si="60"/>
        <v>150.481828</v>
      </c>
      <c r="BT40" s="70">
        <f t="shared" si="60"/>
        <v>118.23572200000001</v>
      </c>
      <c r="BU40" s="26">
        <v>1803</v>
      </c>
      <c r="BV40" s="26">
        <v>188</v>
      </c>
      <c r="BW40" s="26">
        <v>150</v>
      </c>
    </row>
    <row r="41" spans="1:75" ht="18" customHeight="1">
      <c r="A41" s="35" t="s">
        <v>45</v>
      </c>
      <c r="B41" s="37">
        <v>3062.725673</v>
      </c>
      <c r="C41" s="36">
        <v>5.325756299999999</v>
      </c>
      <c r="D41" s="36">
        <v>61.6742437</v>
      </c>
      <c r="E41" s="72">
        <f>SUM(C41+D41)</f>
        <v>67</v>
      </c>
      <c r="F41" s="72">
        <f>+E41*0.54</f>
        <v>36.18</v>
      </c>
      <c r="G41" s="72">
        <f>+E41*0.46</f>
        <v>30.82</v>
      </c>
      <c r="H41" s="36">
        <v>67</v>
      </c>
      <c r="I41" s="36">
        <v>67</v>
      </c>
      <c r="J41" s="36">
        <v>69</v>
      </c>
      <c r="K41" s="36">
        <v>69</v>
      </c>
      <c r="L41" s="72">
        <f>SUM(H41:K41)</f>
        <v>272</v>
      </c>
      <c r="M41" s="72">
        <f>+L41*0.5</f>
        <v>136</v>
      </c>
      <c r="N41" s="72">
        <f>+L41*0.5</f>
        <v>136</v>
      </c>
      <c r="O41" s="36">
        <v>69</v>
      </c>
      <c r="P41" s="38">
        <v>69</v>
      </c>
      <c r="Q41" s="36">
        <v>69</v>
      </c>
      <c r="R41" s="36">
        <v>69</v>
      </c>
      <c r="S41" s="36">
        <v>69</v>
      </c>
      <c r="T41" s="72">
        <f>SUM(O41:S41)</f>
        <v>345</v>
      </c>
      <c r="U41" s="72">
        <f>+T41*0.52</f>
        <v>179.4</v>
      </c>
      <c r="V41" s="72">
        <f>+T41*0.48</f>
        <v>165.6</v>
      </c>
      <c r="W41" s="36">
        <v>69.022744</v>
      </c>
      <c r="X41" s="36">
        <v>69</v>
      </c>
      <c r="Y41" s="36">
        <v>69</v>
      </c>
      <c r="Z41" s="36">
        <v>69</v>
      </c>
      <c r="AA41" s="39">
        <v>69</v>
      </c>
      <c r="AB41" s="72">
        <f>SUM(W41:AA41)</f>
        <v>345.022744</v>
      </c>
      <c r="AC41" s="72">
        <f>+AB41*0.53</f>
        <v>182.86205432</v>
      </c>
      <c r="AD41" s="72">
        <f>+AB41*0.47</f>
        <v>162.16068968</v>
      </c>
      <c r="AE41" s="36">
        <v>69.022744</v>
      </c>
      <c r="AF41" s="36">
        <v>69.022744</v>
      </c>
      <c r="AG41" s="36">
        <v>68.568647</v>
      </c>
      <c r="AH41" s="36">
        <v>67.660453</v>
      </c>
      <c r="AI41" s="36">
        <v>66</v>
      </c>
      <c r="AJ41" s="72">
        <f>SUM(AE41:AI41)</f>
        <v>340.274588</v>
      </c>
      <c r="AK41" s="72">
        <f>+AJ41*0.5</f>
        <v>170.137294</v>
      </c>
      <c r="AL41" s="72">
        <f>+AJ41*0.5</f>
        <v>170.137294</v>
      </c>
      <c r="AM41" s="45">
        <v>315</v>
      </c>
      <c r="AN41" s="72">
        <f>+AM41*0.52</f>
        <v>163.8</v>
      </c>
      <c r="AO41" s="72">
        <f>+AM41*0.5348</f>
        <v>168.46200000000002</v>
      </c>
      <c r="AP41" s="36">
        <v>285</v>
      </c>
      <c r="AQ41" s="72">
        <f>+AP41*0.47</f>
        <v>133.95</v>
      </c>
      <c r="AR41" s="72">
        <f>+AP41*0.53</f>
        <v>151.05</v>
      </c>
      <c r="AS41" s="36">
        <v>250</v>
      </c>
      <c r="AT41" s="72">
        <f>+AS41*0.52</f>
        <v>130</v>
      </c>
      <c r="AU41" s="72">
        <f>+AS41*0.48</f>
        <v>120</v>
      </c>
      <c r="AV41" s="36">
        <v>210</v>
      </c>
      <c r="AW41" s="72">
        <f>+AV41*0.51</f>
        <v>107.10000000000001</v>
      </c>
      <c r="AX41" s="72">
        <f>+AV41*0.49</f>
        <v>102.89999999999999</v>
      </c>
      <c r="AY41" s="36">
        <v>162</v>
      </c>
      <c r="AZ41" s="72">
        <f>+AY41*0.56</f>
        <v>90.72000000000001</v>
      </c>
      <c r="BA41" s="72">
        <f>+AY41*0.44</f>
        <v>71.28</v>
      </c>
      <c r="BB41" s="36">
        <v>120</v>
      </c>
      <c r="BC41" s="72">
        <f>+BB41*0.53</f>
        <v>63.6</v>
      </c>
      <c r="BD41" s="72">
        <f>+BB41*0.47</f>
        <v>56.4</v>
      </c>
      <c r="BE41" s="36">
        <v>94</v>
      </c>
      <c r="BF41" s="72">
        <f>+BE41*0.5</f>
        <v>47</v>
      </c>
      <c r="BG41" s="72">
        <f>+BE41*0.5</f>
        <v>47</v>
      </c>
      <c r="BH41" s="36">
        <v>75</v>
      </c>
      <c r="BI41" s="72">
        <f>+BH41*0.45</f>
        <v>33.75</v>
      </c>
      <c r="BJ41" s="72">
        <f>+BH41*0.55</f>
        <v>41.25</v>
      </c>
      <c r="BK41" s="36">
        <v>59.940804</v>
      </c>
      <c r="BL41" s="72">
        <f>+BK41*0.58</f>
        <v>34.76566632</v>
      </c>
      <c r="BM41" s="72">
        <f>+BK41*0.42</f>
        <v>25.17513768</v>
      </c>
      <c r="BN41" s="36">
        <v>45</v>
      </c>
      <c r="BO41" s="36">
        <v>34.057275</v>
      </c>
      <c r="BP41" s="36">
        <v>22.70485</v>
      </c>
      <c r="BQ41" s="36">
        <v>20</v>
      </c>
      <c r="BR41" s="72">
        <f>SUM(BN41:BQ41)</f>
        <v>121.762125</v>
      </c>
      <c r="BS41" s="72">
        <f>+BR41*0.56</f>
        <v>68.18679</v>
      </c>
      <c r="BT41" s="72">
        <f>+BR41*0.44</f>
        <v>53.575335</v>
      </c>
      <c r="BU41" s="36">
        <v>831</v>
      </c>
      <c r="BV41" s="36">
        <v>92</v>
      </c>
      <c r="BW41" s="36">
        <v>67</v>
      </c>
    </row>
    <row r="42" spans="1:75" ht="18" customHeight="1">
      <c r="A42" s="35" t="s">
        <v>92</v>
      </c>
      <c r="B42" s="37">
        <v>2294.9074499999997</v>
      </c>
      <c r="C42" s="36">
        <v>4</v>
      </c>
      <c r="D42" s="36">
        <v>55</v>
      </c>
      <c r="E42" s="72">
        <f>SUM(C42+D42)</f>
        <v>59</v>
      </c>
      <c r="F42" s="72">
        <f>+E42*0.54</f>
        <v>31.860000000000003</v>
      </c>
      <c r="G42" s="72">
        <f>+E42*0.46</f>
        <v>27.14</v>
      </c>
      <c r="H42" s="36">
        <v>59</v>
      </c>
      <c r="I42" s="36">
        <v>59</v>
      </c>
      <c r="J42" s="36">
        <v>58</v>
      </c>
      <c r="K42" s="36">
        <v>59</v>
      </c>
      <c r="L42" s="72">
        <f>SUM(H42:K42)</f>
        <v>235</v>
      </c>
      <c r="M42" s="72">
        <f>+L42*0.5</f>
        <v>117.5</v>
      </c>
      <c r="N42" s="72">
        <f>+L42*0.5</f>
        <v>117.5</v>
      </c>
      <c r="O42" s="36">
        <v>59</v>
      </c>
      <c r="P42" s="38">
        <v>60</v>
      </c>
      <c r="Q42" s="36">
        <v>62</v>
      </c>
      <c r="R42" s="36">
        <v>60</v>
      </c>
      <c r="S42" s="36">
        <v>62</v>
      </c>
      <c r="T42" s="72">
        <f>SUM(O42:S42)</f>
        <v>303</v>
      </c>
      <c r="U42" s="72">
        <f>+T42*0.52</f>
        <v>157.56</v>
      </c>
      <c r="V42" s="72">
        <f>+T42*0.48</f>
        <v>145.44</v>
      </c>
      <c r="W42" s="36">
        <v>62</v>
      </c>
      <c r="X42" s="36">
        <v>61</v>
      </c>
      <c r="Y42" s="36">
        <v>62</v>
      </c>
      <c r="Z42" s="36">
        <v>61</v>
      </c>
      <c r="AA42" s="39">
        <v>62</v>
      </c>
      <c r="AB42" s="72">
        <v>308</v>
      </c>
      <c r="AC42" s="72">
        <f>+AB42*0.53</f>
        <v>163.24</v>
      </c>
      <c r="AD42" s="72">
        <f>+AB42*0.47</f>
        <v>144.76</v>
      </c>
      <c r="AE42" s="36">
        <v>62</v>
      </c>
      <c r="AF42" s="36">
        <v>62</v>
      </c>
      <c r="AG42" s="36">
        <v>61</v>
      </c>
      <c r="AH42" s="36">
        <v>61</v>
      </c>
      <c r="AI42" s="36">
        <v>60</v>
      </c>
      <c r="AJ42" s="72">
        <f>SUM(AE42:AI42)</f>
        <v>306</v>
      </c>
      <c r="AK42" s="72">
        <f>+AJ42*0.5</f>
        <v>153</v>
      </c>
      <c r="AL42" s="72">
        <f>+AJ42*0.5</f>
        <v>153</v>
      </c>
      <c r="AM42" s="45">
        <v>201</v>
      </c>
      <c r="AN42" s="72">
        <f>+AM42*0.52</f>
        <v>104.52000000000001</v>
      </c>
      <c r="AO42" s="72">
        <f>+AM42*0.5348</f>
        <v>107.49480000000001</v>
      </c>
      <c r="AP42" s="36">
        <v>184</v>
      </c>
      <c r="AQ42" s="72">
        <f>+AP42*0.47</f>
        <v>86.47999999999999</v>
      </c>
      <c r="AR42" s="72">
        <f>+AP42*0.53</f>
        <v>97.52000000000001</v>
      </c>
      <c r="AS42" s="36">
        <v>160</v>
      </c>
      <c r="AT42" s="72">
        <f>+AS42*0.52</f>
        <v>83.2</v>
      </c>
      <c r="AU42" s="72">
        <f>+AS42*0.48</f>
        <v>76.8</v>
      </c>
      <c r="AV42" s="36">
        <v>135</v>
      </c>
      <c r="AW42" s="72">
        <f>+AV42*0.51</f>
        <v>68.85</v>
      </c>
      <c r="AX42" s="72">
        <f>+AV42*0.49</f>
        <v>66.15</v>
      </c>
      <c r="AY42" s="36">
        <v>102</v>
      </c>
      <c r="AZ42" s="72">
        <f>+AY42*0.56</f>
        <v>57.120000000000005</v>
      </c>
      <c r="BA42" s="72">
        <f>+AY42*0.44</f>
        <v>44.88</v>
      </c>
      <c r="BB42" s="36">
        <v>77</v>
      </c>
      <c r="BC42" s="72">
        <f>+BB42*0.53</f>
        <v>40.81</v>
      </c>
      <c r="BD42" s="72">
        <f>+BB42*0.47</f>
        <v>36.19</v>
      </c>
      <c r="BE42" s="36">
        <v>60</v>
      </c>
      <c r="BF42" s="72">
        <f>+BE42*0.5</f>
        <v>30</v>
      </c>
      <c r="BG42" s="72">
        <f>+BE42*0.5</f>
        <v>30</v>
      </c>
      <c r="BH42" s="36">
        <v>49</v>
      </c>
      <c r="BI42" s="72">
        <f>+BH42*0.45</f>
        <v>22.05</v>
      </c>
      <c r="BJ42" s="72">
        <f>+BH42*0.55</f>
        <v>26.950000000000003</v>
      </c>
      <c r="BK42" s="36">
        <v>38</v>
      </c>
      <c r="BL42" s="72">
        <f>+BK42*0.58</f>
        <v>22.04</v>
      </c>
      <c r="BM42" s="72">
        <f>+BK42*0.42</f>
        <v>15.959999999999999</v>
      </c>
      <c r="BN42" s="36">
        <v>29.2922</v>
      </c>
      <c r="BO42" s="36">
        <v>21.96915</v>
      </c>
      <c r="BP42" s="36">
        <v>14.6461</v>
      </c>
      <c r="BQ42" s="36">
        <v>12</v>
      </c>
      <c r="BR42" s="72">
        <f>SUM(BN42:BQ42)</f>
        <v>77.90745</v>
      </c>
      <c r="BS42" s="72">
        <f>+BR42*0.56</f>
        <v>43.628172</v>
      </c>
      <c r="BT42" s="72">
        <f>+BR42*0.44</f>
        <v>34.279278</v>
      </c>
      <c r="BU42" s="36">
        <v>537</v>
      </c>
      <c r="BV42" s="36">
        <v>61</v>
      </c>
      <c r="BW42" s="36">
        <v>57</v>
      </c>
    </row>
    <row r="43" spans="1:75" ht="18" customHeight="1">
      <c r="A43" s="35" t="s">
        <v>46</v>
      </c>
      <c r="B43" s="37">
        <v>1376.102787</v>
      </c>
      <c r="C43" s="36">
        <v>1.589778</v>
      </c>
      <c r="D43" s="36">
        <v>18.410222</v>
      </c>
      <c r="E43" s="72">
        <f>SUM(C43+D43)</f>
        <v>20</v>
      </c>
      <c r="F43" s="72">
        <f>+E43*0.54</f>
        <v>10.8</v>
      </c>
      <c r="G43" s="72">
        <f>+E43*0.46</f>
        <v>9.200000000000001</v>
      </c>
      <c r="H43" s="36">
        <v>20</v>
      </c>
      <c r="I43" s="36">
        <v>21</v>
      </c>
      <c r="J43" s="36">
        <v>21</v>
      </c>
      <c r="K43" s="36">
        <v>21</v>
      </c>
      <c r="L43" s="72">
        <f>SUM(H43:K43)</f>
        <v>83</v>
      </c>
      <c r="M43" s="72">
        <f>+L43*0.5</f>
        <v>41.5</v>
      </c>
      <c r="N43" s="72">
        <f>+L43*0.5</f>
        <v>41.5</v>
      </c>
      <c r="O43" s="36">
        <v>22</v>
      </c>
      <c r="P43" s="38">
        <v>22</v>
      </c>
      <c r="Q43" s="36">
        <v>20</v>
      </c>
      <c r="R43" s="36">
        <v>22</v>
      </c>
      <c r="S43" s="36">
        <v>21</v>
      </c>
      <c r="T43" s="72">
        <f>SUM(O43:S43)</f>
        <v>107</v>
      </c>
      <c r="U43" s="72">
        <f>+T43*0.52</f>
        <v>55.64</v>
      </c>
      <c r="V43" s="72">
        <f>+T43*0.48</f>
        <v>51.36</v>
      </c>
      <c r="W43" s="36">
        <v>21</v>
      </c>
      <c r="X43" s="36">
        <v>21</v>
      </c>
      <c r="Y43" s="36">
        <v>20</v>
      </c>
      <c r="Z43" s="36">
        <v>21</v>
      </c>
      <c r="AA43" s="39">
        <v>21</v>
      </c>
      <c r="AB43" s="72">
        <v>104</v>
      </c>
      <c r="AC43" s="72">
        <f>+AB43*0.53</f>
        <v>55.120000000000005</v>
      </c>
      <c r="AD43" s="72">
        <f>+AB43*0.47</f>
        <v>48.879999999999995</v>
      </c>
      <c r="AE43" s="36">
        <v>21</v>
      </c>
      <c r="AF43" s="36">
        <v>21</v>
      </c>
      <c r="AG43" s="36">
        <v>21</v>
      </c>
      <c r="AH43" s="36">
        <v>20</v>
      </c>
      <c r="AI43" s="36">
        <v>21</v>
      </c>
      <c r="AJ43" s="72">
        <f>SUM(AE43:AI43)</f>
        <v>104</v>
      </c>
      <c r="AK43" s="72">
        <f>+AJ43*0.5</f>
        <v>52</v>
      </c>
      <c r="AL43" s="72">
        <f>+AJ43*0.5</f>
        <v>52</v>
      </c>
      <c r="AM43" s="45">
        <v>181</v>
      </c>
      <c r="AN43" s="72">
        <f>+AM43*0.52</f>
        <v>94.12</v>
      </c>
      <c r="AO43" s="72">
        <f>+AM43*0.5348</f>
        <v>96.79880000000001</v>
      </c>
      <c r="AP43" s="36">
        <v>161</v>
      </c>
      <c r="AQ43" s="72">
        <f>+AP43*0.47</f>
        <v>75.67</v>
      </c>
      <c r="AR43" s="72">
        <f>+AP43*0.53</f>
        <v>85.33</v>
      </c>
      <c r="AS43" s="36">
        <v>141</v>
      </c>
      <c r="AT43" s="72">
        <f>+AS43*0.52</f>
        <v>73.32000000000001</v>
      </c>
      <c r="AU43" s="72">
        <f>+AS43*0.48</f>
        <v>67.67999999999999</v>
      </c>
      <c r="AV43" s="36">
        <v>118</v>
      </c>
      <c r="AW43" s="72">
        <f>+AV43*0.51</f>
        <v>60.18</v>
      </c>
      <c r="AX43" s="72">
        <f>+AV43*0.49</f>
        <v>57.82</v>
      </c>
      <c r="AY43" s="36">
        <v>92</v>
      </c>
      <c r="AZ43" s="72">
        <f>+AY43*0.56</f>
        <v>51.52</v>
      </c>
      <c r="BA43" s="72">
        <f>+AY43*0.44</f>
        <v>40.48</v>
      </c>
      <c r="BB43" s="36">
        <v>67</v>
      </c>
      <c r="BC43" s="72">
        <f>+BB43*0.53</f>
        <v>35.510000000000005</v>
      </c>
      <c r="BD43" s="72">
        <f>+BB43*0.47</f>
        <v>31.49</v>
      </c>
      <c r="BE43" s="36">
        <v>53</v>
      </c>
      <c r="BF43" s="72">
        <f>+BE43*0.5</f>
        <v>26.5</v>
      </c>
      <c r="BG43" s="72">
        <f>+BE43*0.5</f>
        <v>26.5</v>
      </c>
      <c r="BH43" s="36">
        <v>42</v>
      </c>
      <c r="BI43" s="72">
        <f>+BH43*0.45</f>
        <v>18.900000000000002</v>
      </c>
      <c r="BJ43" s="72">
        <f>+BH43*0.55</f>
        <v>23.1</v>
      </c>
      <c r="BK43" s="36">
        <v>34.054812</v>
      </c>
      <c r="BL43" s="72">
        <f>+BK43*0.58</f>
        <v>19.751790959999997</v>
      </c>
      <c r="BM43" s="72">
        <f>+BK43*0.42</f>
        <v>14.303021039999999</v>
      </c>
      <c r="BN43" s="36">
        <v>25.7991</v>
      </c>
      <c r="BO43" s="36">
        <v>19.349325</v>
      </c>
      <c r="BP43" s="36">
        <v>12.89955</v>
      </c>
      <c r="BQ43" s="36">
        <v>11</v>
      </c>
      <c r="BR43" s="72">
        <f>SUM(BN43:BQ43)</f>
        <v>69.04797500000001</v>
      </c>
      <c r="BS43" s="72">
        <f>+BR43*0.56</f>
        <v>38.666866000000006</v>
      </c>
      <c r="BT43" s="72">
        <f>+BR43*0.44</f>
        <v>30.381109000000002</v>
      </c>
      <c r="BU43" s="36">
        <v>435</v>
      </c>
      <c r="BV43" s="36">
        <v>35</v>
      </c>
      <c r="BW43" s="36">
        <v>26</v>
      </c>
    </row>
    <row r="44" spans="1:75" s="18" customFormat="1" ht="18" customHeight="1" thickBot="1">
      <c r="A44" s="48"/>
      <c r="B44" s="50"/>
      <c r="C44" s="49"/>
      <c r="D44" s="49"/>
      <c r="E44" s="74"/>
      <c r="F44" s="74"/>
      <c r="G44" s="74"/>
      <c r="H44" s="49"/>
      <c r="I44" s="49"/>
      <c r="J44" s="49"/>
      <c r="K44" s="49"/>
      <c r="L44" s="74"/>
      <c r="M44" s="74"/>
      <c r="N44" s="74"/>
      <c r="O44" s="49"/>
      <c r="P44" s="51"/>
      <c r="Q44" s="49"/>
      <c r="R44" s="49"/>
      <c r="S44" s="49"/>
      <c r="T44" s="74"/>
      <c r="U44" s="74"/>
      <c r="V44" s="74"/>
      <c r="W44" s="49"/>
      <c r="X44" s="49"/>
      <c r="Y44" s="49"/>
      <c r="Z44" s="49"/>
      <c r="AA44" s="52"/>
      <c r="AB44" s="74"/>
      <c r="AC44" s="74"/>
      <c r="AD44" s="74"/>
      <c r="AE44" s="49"/>
      <c r="AF44" s="49"/>
      <c r="AG44" s="49"/>
      <c r="AH44" s="49"/>
      <c r="AI44" s="49"/>
      <c r="AJ44" s="74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74"/>
      <c r="BS44" s="74"/>
      <c r="BT44" s="74"/>
      <c r="BU44" s="49"/>
      <c r="BV44" s="49"/>
      <c r="BW44" s="49"/>
    </row>
    <row r="45" spans="1:75" ht="20.25" customHeight="1" thickBot="1">
      <c r="A45" s="1" t="s">
        <v>0</v>
      </c>
      <c r="B45" s="103" t="s">
        <v>85</v>
      </c>
      <c r="C45" s="107" t="s">
        <v>82</v>
      </c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9"/>
      <c r="O45" s="107" t="s">
        <v>82</v>
      </c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9"/>
      <c r="AE45" s="107" t="s">
        <v>82</v>
      </c>
      <c r="AF45" s="108"/>
      <c r="AG45" s="108"/>
      <c r="AH45" s="108"/>
      <c r="AI45" s="108"/>
      <c r="AJ45" s="108"/>
      <c r="AK45" s="108"/>
      <c r="AL45" s="109"/>
      <c r="AM45" s="107" t="s">
        <v>82</v>
      </c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9"/>
      <c r="BO45" s="2"/>
      <c r="BP45" s="2"/>
      <c r="BQ45" s="2"/>
      <c r="BR45" s="2"/>
      <c r="BS45" s="2"/>
      <c r="BT45" s="2"/>
      <c r="BU45" s="113" t="s">
        <v>2</v>
      </c>
      <c r="BV45" s="114"/>
      <c r="BW45" s="115"/>
    </row>
    <row r="46" spans="1:75" ht="13.5" customHeight="1" thickBot="1">
      <c r="A46" s="4" t="s">
        <v>3</v>
      </c>
      <c r="B46" s="104"/>
      <c r="C46" s="5" t="s">
        <v>4</v>
      </c>
      <c r="D46" s="6"/>
      <c r="E46" s="67" t="s">
        <v>1</v>
      </c>
      <c r="F46" s="119" t="s">
        <v>99</v>
      </c>
      <c r="G46" s="120"/>
      <c r="H46" s="4">
        <v>1</v>
      </c>
      <c r="I46" s="4">
        <v>2</v>
      </c>
      <c r="J46" s="4">
        <v>3</v>
      </c>
      <c r="K46" s="4">
        <v>4</v>
      </c>
      <c r="L46" s="67" t="s">
        <v>1</v>
      </c>
      <c r="M46" s="119" t="s">
        <v>99</v>
      </c>
      <c r="N46" s="120"/>
      <c r="O46" s="4">
        <v>5</v>
      </c>
      <c r="P46" s="7">
        <v>6</v>
      </c>
      <c r="Q46" s="4">
        <v>7</v>
      </c>
      <c r="R46" s="4">
        <v>8</v>
      </c>
      <c r="S46" s="4">
        <v>9</v>
      </c>
      <c r="T46" s="77" t="s">
        <v>1</v>
      </c>
      <c r="U46" s="119" t="s">
        <v>99</v>
      </c>
      <c r="V46" s="120"/>
      <c r="W46" s="4">
        <v>10</v>
      </c>
      <c r="X46" s="4">
        <v>11</v>
      </c>
      <c r="Y46" s="4">
        <v>12</v>
      </c>
      <c r="Z46" s="4">
        <v>13</v>
      </c>
      <c r="AA46" s="8">
        <v>14</v>
      </c>
      <c r="AB46" s="67" t="s">
        <v>1</v>
      </c>
      <c r="AC46" s="119" t="s">
        <v>99</v>
      </c>
      <c r="AD46" s="120"/>
      <c r="AE46" s="1">
        <v>15</v>
      </c>
      <c r="AF46" s="1">
        <v>16</v>
      </c>
      <c r="AG46" s="1">
        <v>17</v>
      </c>
      <c r="AH46" s="1">
        <v>18</v>
      </c>
      <c r="AI46" s="1">
        <v>19</v>
      </c>
      <c r="AJ46" s="77" t="s">
        <v>1</v>
      </c>
      <c r="AK46" s="119" t="s">
        <v>99</v>
      </c>
      <c r="AL46" s="120"/>
      <c r="AM46" s="7" t="s">
        <v>5</v>
      </c>
      <c r="AN46" s="119" t="s">
        <v>99</v>
      </c>
      <c r="AO46" s="120"/>
      <c r="AP46" s="4" t="s">
        <v>6</v>
      </c>
      <c r="AQ46" s="119" t="s">
        <v>99</v>
      </c>
      <c r="AR46" s="120"/>
      <c r="AS46" s="4" t="s">
        <v>7</v>
      </c>
      <c r="AT46" s="119" t="s">
        <v>99</v>
      </c>
      <c r="AU46" s="120"/>
      <c r="AV46" s="4" t="s">
        <v>8</v>
      </c>
      <c r="AW46" s="119" t="s">
        <v>99</v>
      </c>
      <c r="AX46" s="120"/>
      <c r="AY46" s="4" t="s">
        <v>9</v>
      </c>
      <c r="AZ46" s="119" t="s">
        <v>99</v>
      </c>
      <c r="BA46" s="120"/>
      <c r="BB46" s="4" t="s">
        <v>10</v>
      </c>
      <c r="BC46" s="119" t="s">
        <v>99</v>
      </c>
      <c r="BD46" s="120"/>
      <c r="BE46" s="4" t="s">
        <v>11</v>
      </c>
      <c r="BF46" s="119" t="s">
        <v>99</v>
      </c>
      <c r="BG46" s="120"/>
      <c r="BH46" s="4" t="s">
        <v>12</v>
      </c>
      <c r="BI46" s="119" t="s">
        <v>99</v>
      </c>
      <c r="BJ46" s="120"/>
      <c r="BK46" s="4" t="s">
        <v>13</v>
      </c>
      <c r="BL46" s="119" t="s">
        <v>99</v>
      </c>
      <c r="BM46" s="120"/>
      <c r="BN46" s="9" t="s">
        <v>90</v>
      </c>
      <c r="BO46" s="9" t="s">
        <v>87</v>
      </c>
      <c r="BP46" s="9" t="s">
        <v>88</v>
      </c>
      <c r="BQ46" s="9" t="s">
        <v>89</v>
      </c>
      <c r="BR46" s="67" t="s">
        <v>1</v>
      </c>
      <c r="BS46" s="119" t="s">
        <v>99</v>
      </c>
      <c r="BT46" s="120"/>
      <c r="BU46" s="4" t="s">
        <v>14</v>
      </c>
      <c r="BV46" s="10"/>
      <c r="BW46" s="10"/>
    </row>
    <row r="47" spans="1:75" ht="13.5" customHeight="1" thickBot="1">
      <c r="A47" s="11" t="s">
        <v>15</v>
      </c>
      <c r="B47" s="105"/>
      <c r="C47" s="12" t="s">
        <v>16</v>
      </c>
      <c r="D47" s="12" t="s">
        <v>17</v>
      </c>
      <c r="E47" s="68" t="s">
        <v>4</v>
      </c>
      <c r="F47" s="82" t="s">
        <v>100</v>
      </c>
      <c r="G47" s="82" t="s">
        <v>101</v>
      </c>
      <c r="H47" s="11" t="s">
        <v>18</v>
      </c>
      <c r="I47" s="11" t="s">
        <v>19</v>
      </c>
      <c r="J47" s="11" t="s">
        <v>19</v>
      </c>
      <c r="K47" s="11" t="s">
        <v>19</v>
      </c>
      <c r="L47" s="68" t="s">
        <v>4</v>
      </c>
      <c r="M47" s="82" t="s">
        <v>100</v>
      </c>
      <c r="N47" s="82" t="s">
        <v>101</v>
      </c>
      <c r="O47" s="11" t="s">
        <v>19</v>
      </c>
      <c r="P47" s="13" t="s">
        <v>19</v>
      </c>
      <c r="Q47" s="11" t="s">
        <v>19</v>
      </c>
      <c r="R47" s="11" t="s">
        <v>19</v>
      </c>
      <c r="S47" s="11" t="s">
        <v>19</v>
      </c>
      <c r="T47" s="84" t="s">
        <v>20</v>
      </c>
      <c r="U47" s="82" t="s">
        <v>100</v>
      </c>
      <c r="V47" s="82" t="s">
        <v>101</v>
      </c>
      <c r="W47" s="11" t="s">
        <v>19</v>
      </c>
      <c r="X47" s="11" t="s">
        <v>19</v>
      </c>
      <c r="Y47" s="11" t="s">
        <v>19</v>
      </c>
      <c r="Z47" s="11" t="s">
        <v>19</v>
      </c>
      <c r="AA47" s="14" t="s">
        <v>19</v>
      </c>
      <c r="AB47" s="68" t="s">
        <v>21</v>
      </c>
      <c r="AC47" s="82" t="s">
        <v>100</v>
      </c>
      <c r="AD47" s="82" t="s">
        <v>101</v>
      </c>
      <c r="AE47" s="11" t="s">
        <v>19</v>
      </c>
      <c r="AF47" s="11" t="s">
        <v>19</v>
      </c>
      <c r="AG47" s="11" t="s">
        <v>19</v>
      </c>
      <c r="AH47" s="11" t="s">
        <v>19</v>
      </c>
      <c r="AI47" s="11" t="s">
        <v>19</v>
      </c>
      <c r="AJ47" s="68" t="s">
        <v>22</v>
      </c>
      <c r="AK47" s="82" t="s">
        <v>100</v>
      </c>
      <c r="AL47" s="82" t="s">
        <v>101</v>
      </c>
      <c r="AM47" s="13" t="s">
        <v>19</v>
      </c>
      <c r="AN47" s="82" t="s">
        <v>100</v>
      </c>
      <c r="AO47" s="82" t="s">
        <v>101</v>
      </c>
      <c r="AP47" s="11" t="s">
        <v>19</v>
      </c>
      <c r="AQ47" s="82" t="s">
        <v>100</v>
      </c>
      <c r="AR47" s="82" t="s">
        <v>101</v>
      </c>
      <c r="AS47" s="11" t="s">
        <v>19</v>
      </c>
      <c r="AT47" s="82" t="s">
        <v>100</v>
      </c>
      <c r="AU47" s="82" t="s">
        <v>101</v>
      </c>
      <c r="AV47" s="11" t="s">
        <v>19</v>
      </c>
      <c r="AW47" s="82" t="s">
        <v>100</v>
      </c>
      <c r="AX47" s="82" t="s">
        <v>101</v>
      </c>
      <c r="AY47" s="11" t="s">
        <v>19</v>
      </c>
      <c r="AZ47" s="82" t="s">
        <v>100</v>
      </c>
      <c r="BA47" s="82" t="s">
        <v>101</v>
      </c>
      <c r="BB47" s="11" t="s">
        <v>19</v>
      </c>
      <c r="BC47" s="82" t="s">
        <v>100</v>
      </c>
      <c r="BD47" s="82" t="s">
        <v>101</v>
      </c>
      <c r="BE47" s="11" t="s">
        <v>19</v>
      </c>
      <c r="BF47" s="82" t="s">
        <v>100</v>
      </c>
      <c r="BG47" s="82" t="s">
        <v>101</v>
      </c>
      <c r="BH47" s="11" t="s">
        <v>19</v>
      </c>
      <c r="BI47" s="82" t="s">
        <v>100</v>
      </c>
      <c r="BJ47" s="82" t="s">
        <v>101</v>
      </c>
      <c r="BK47" s="11" t="s">
        <v>19</v>
      </c>
      <c r="BL47" s="82" t="s">
        <v>100</v>
      </c>
      <c r="BM47" s="82" t="s">
        <v>101</v>
      </c>
      <c r="BN47" s="11" t="s">
        <v>19</v>
      </c>
      <c r="BO47" s="11" t="s">
        <v>19</v>
      </c>
      <c r="BP47" s="11" t="s">
        <v>19</v>
      </c>
      <c r="BQ47" s="11" t="s">
        <v>19</v>
      </c>
      <c r="BR47" s="68" t="s">
        <v>4</v>
      </c>
      <c r="BS47" s="82" t="s">
        <v>100</v>
      </c>
      <c r="BT47" s="82" t="s">
        <v>101</v>
      </c>
      <c r="BU47" s="11" t="s">
        <v>23</v>
      </c>
      <c r="BV47" s="11" t="s">
        <v>76</v>
      </c>
      <c r="BW47" s="11" t="s">
        <v>77</v>
      </c>
    </row>
    <row r="48" spans="1:75" ht="16.5" customHeight="1" thickBot="1">
      <c r="A48" s="35"/>
      <c r="B48" s="45"/>
      <c r="C48" s="36"/>
      <c r="D48" s="36"/>
      <c r="E48" s="72"/>
      <c r="F48" s="72"/>
      <c r="G48" s="72"/>
      <c r="H48" s="36"/>
      <c r="I48" s="36"/>
      <c r="J48" s="36"/>
      <c r="K48" s="36"/>
      <c r="L48" s="72"/>
      <c r="M48" s="72"/>
      <c r="N48" s="72"/>
      <c r="O48" s="36"/>
      <c r="P48" s="36"/>
      <c r="Q48" s="36"/>
      <c r="R48" s="36"/>
      <c r="S48" s="36"/>
      <c r="T48" s="72"/>
      <c r="U48" s="72"/>
      <c r="V48" s="72"/>
      <c r="W48" s="36"/>
      <c r="X48" s="36"/>
      <c r="Y48" s="36"/>
      <c r="Z48" s="36"/>
      <c r="AA48" s="36"/>
      <c r="AB48" s="72"/>
      <c r="AC48" s="72"/>
      <c r="AD48" s="72"/>
      <c r="AE48" s="36"/>
      <c r="AF48" s="36"/>
      <c r="AG48" s="36"/>
      <c r="AH48" s="36"/>
      <c r="AI48" s="36"/>
      <c r="AJ48" s="72"/>
      <c r="AK48" s="72"/>
      <c r="AL48" s="72"/>
      <c r="AM48" s="36"/>
      <c r="AN48" s="72"/>
      <c r="AO48" s="72"/>
      <c r="AP48" s="36"/>
      <c r="AQ48" s="72"/>
      <c r="AR48" s="72"/>
      <c r="AS48" s="36"/>
      <c r="AT48" s="72"/>
      <c r="AU48" s="72"/>
      <c r="AV48" s="36"/>
      <c r="AW48" s="72"/>
      <c r="AX48" s="72"/>
      <c r="AY48" s="36"/>
      <c r="AZ48" s="72"/>
      <c r="BA48" s="72"/>
      <c r="BB48" s="36"/>
      <c r="BC48" s="72"/>
      <c r="BD48" s="72"/>
      <c r="BE48" s="36"/>
      <c r="BF48" s="72"/>
      <c r="BG48" s="72"/>
      <c r="BH48" s="36"/>
      <c r="BI48" s="72"/>
      <c r="BJ48" s="72"/>
      <c r="BK48" s="36"/>
      <c r="BL48" s="72"/>
      <c r="BM48" s="72"/>
      <c r="BN48" s="36"/>
      <c r="BO48" s="36"/>
      <c r="BP48" s="36"/>
      <c r="BQ48" s="36"/>
      <c r="BR48" s="72"/>
      <c r="BS48" s="72"/>
      <c r="BT48" s="72"/>
      <c r="BU48" s="36"/>
      <c r="BV48" s="36"/>
      <c r="BW48" s="36"/>
    </row>
    <row r="49" spans="1:75" ht="16.5" customHeight="1" thickBot="1">
      <c r="A49" s="12" t="s">
        <v>47</v>
      </c>
      <c r="B49" s="27">
        <v>18191.332483056583</v>
      </c>
      <c r="C49" s="26">
        <f aca="true" t="shared" si="61" ref="C49:AV49">SUM(C51+C60)</f>
        <v>31.38004065955468</v>
      </c>
      <c r="D49" s="26">
        <f t="shared" si="61"/>
        <v>362.6199593404453</v>
      </c>
      <c r="E49" s="70">
        <f t="shared" si="61"/>
        <v>394</v>
      </c>
      <c r="F49" s="70">
        <f t="shared" si="61"/>
        <v>195.52000000000004</v>
      </c>
      <c r="G49" s="70">
        <f t="shared" si="61"/>
        <v>198.47999999999996</v>
      </c>
      <c r="H49" s="26">
        <f t="shared" si="61"/>
        <v>393.99712192</v>
      </c>
      <c r="I49" s="26">
        <f t="shared" si="61"/>
        <v>396.99712192</v>
      </c>
      <c r="J49" s="26">
        <f t="shared" si="61"/>
        <v>400.99707695</v>
      </c>
      <c r="K49" s="26">
        <f t="shared" si="61"/>
        <v>403.99707695</v>
      </c>
      <c r="L49" s="70">
        <f t="shared" si="61"/>
        <v>804.9941539</v>
      </c>
      <c r="M49" s="70">
        <f t="shared" si="61"/>
        <v>434.696843106</v>
      </c>
      <c r="N49" s="70">
        <f t="shared" si="61"/>
        <v>370.29731079400005</v>
      </c>
      <c r="O49" s="26">
        <f t="shared" si="61"/>
        <v>405.999999999472</v>
      </c>
      <c r="P49" s="26">
        <f t="shared" si="61"/>
        <v>407.21668597874</v>
      </c>
      <c r="Q49" s="26">
        <f t="shared" si="61"/>
        <v>409.21668597874</v>
      </c>
      <c r="R49" s="26">
        <f t="shared" si="61"/>
        <v>409</v>
      </c>
      <c r="S49" s="26">
        <f t="shared" si="61"/>
        <v>409.71996909963</v>
      </c>
      <c r="T49" s="70">
        <f t="shared" si="61"/>
        <v>2041.1533410565821</v>
      </c>
      <c r="U49" s="70">
        <f t="shared" si="61"/>
        <v>1068.565137117725</v>
      </c>
      <c r="V49" s="70">
        <f t="shared" si="61"/>
        <v>972.5882039388569</v>
      </c>
      <c r="W49" s="26">
        <f t="shared" si="61"/>
        <v>410</v>
      </c>
      <c r="X49" s="26">
        <f t="shared" si="61"/>
        <v>409</v>
      </c>
      <c r="Y49" s="26">
        <f t="shared" si="61"/>
        <v>408</v>
      </c>
      <c r="Z49" s="26">
        <f t="shared" si="61"/>
        <v>409</v>
      </c>
      <c r="AA49" s="26">
        <f t="shared" si="61"/>
        <v>410</v>
      </c>
      <c r="AB49" s="70">
        <f t="shared" si="61"/>
        <v>2046</v>
      </c>
      <c r="AC49" s="70">
        <f t="shared" si="61"/>
        <v>1039.6</v>
      </c>
      <c r="AD49" s="70">
        <f t="shared" si="61"/>
        <v>1006.4</v>
      </c>
      <c r="AE49" s="26">
        <f t="shared" si="61"/>
        <v>410.179142</v>
      </c>
      <c r="AF49" s="26">
        <f t="shared" si="61"/>
        <v>410</v>
      </c>
      <c r="AG49" s="26">
        <f t="shared" si="61"/>
        <v>408</v>
      </c>
      <c r="AH49" s="26">
        <f t="shared" si="61"/>
        <v>404</v>
      </c>
      <c r="AI49" s="26">
        <f t="shared" si="61"/>
        <v>398</v>
      </c>
      <c r="AJ49" s="70">
        <f t="shared" si="61"/>
        <v>2030.179142</v>
      </c>
      <c r="AK49" s="70">
        <f t="shared" si="61"/>
        <v>1068.86031952</v>
      </c>
      <c r="AL49" s="70">
        <f t="shared" si="61"/>
        <v>961.3188224799999</v>
      </c>
      <c r="AM49" s="26">
        <f t="shared" si="61"/>
        <v>1887</v>
      </c>
      <c r="AN49" s="70">
        <f t="shared" si="61"/>
        <v>1056.72</v>
      </c>
      <c r="AO49" s="70">
        <f t="shared" si="61"/>
        <v>830.2800000000002</v>
      </c>
      <c r="AP49" s="26">
        <f t="shared" si="61"/>
        <v>1698</v>
      </c>
      <c r="AQ49" s="70">
        <f t="shared" si="61"/>
        <v>919.19</v>
      </c>
      <c r="AR49" s="70">
        <f t="shared" si="61"/>
        <v>778.81</v>
      </c>
      <c r="AS49" s="26">
        <f t="shared" si="61"/>
        <v>1489</v>
      </c>
      <c r="AT49" s="70">
        <f t="shared" si="61"/>
        <v>838.6600000000001</v>
      </c>
      <c r="AU49" s="70">
        <f t="shared" si="61"/>
        <v>650.3399999999999</v>
      </c>
      <c r="AV49" s="26">
        <f t="shared" si="61"/>
        <v>1254</v>
      </c>
      <c r="AW49" s="70">
        <f aca="true" t="shared" si="62" ref="AW49:BT49">SUM(AW51+AW60)</f>
        <v>674.8199999999999</v>
      </c>
      <c r="AX49" s="70">
        <f t="shared" si="62"/>
        <v>579.18</v>
      </c>
      <c r="AY49" s="26">
        <f t="shared" si="62"/>
        <v>963</v>
      </c>
      <c r="AZ49" s="70">
        <f t="shared" si="62"/>
        <v>532.77</v>
      </c>
      <c r="BA49" s="70">
        <f t="shared" si="62"/>
        <v>430.23</v>
      </c>
      <c r="BB49" s="26">
        <f t="shared" si="62"/>
        <v>713</v>
      </c>
      <c r="BC49" s="70">
        <f t="shared" si="62"/>
        <v>388.50000000000006</v>
      </c>
      <c r="BD49" s="70">
        <f t="shared" si="62"/>
        <v>324.5</v>
      </c>
      <c r="BE49" s="26">
        <f t="shared" si="62"/>
        <v>560</v>
      </c>
      <c r="BF49" s="70">
        <f t="shared" si="62"/>
        <v>296.03000000000003</v>
      </c>
      <c r="BG49" s="70">
        <f t="shared" si="62"/>
        <v>263.97</v>
      </c>
      <c r="BH49" s="26">
        <f t="shared" si="62"/>
        <v>450</v>
      </c>
      <c r="BI49" s="70">
        <f t="shared" si="62"/>
        <v>237.04000000000002</v>
      </c>
      <c r="BJ49" s="70">
        <f t="shared" si="62"/>
        <v>212.95999999999998</v>
      </c>
      <c r="BK49" s="26">
        <f t="shared" si="62"/>
        <v>354</v>
      </c>
      <c r="BL49" s="70">
        <f t="shared" si="62"/>
        <v>194.12</v>
      </c>
      <c r="BM49" s="70">
        <f t="shared" si="62"/>
        <v>159.88</v>
      </c>
      <c r="BN49" s="26">
        <f t="shared" si="62"/>
        <v>270</v>
      </c>
      <c r="BO49" s="26">
        <f t="shared" si="62"/>
        <v>197</v>
      </c>
      <c r="BP49" s="26">
        <f t="shared" si="62"/>
        <v>132</v>
      </c>
      <c r="BQ49" s="26">
        <f t="shared" si="62"/>
        <v>117</v>
      </c>
      <c r="BR49" s="70">
        <f t="shared" si="62"/>
        <v>716</v>
      </c>
      <c r="BS49" s="70">
        <f t="shared" si="62"/>
        <v>382.99</v>
      </c>
      <c r="BT49" s="70">
        <f t="shared" si="62"/>
        <v>344.71</v>
      </c>
      <c r="BU49" s="26">
        <v>4870.99999999368</v>
      </c>
      <c r="BV49" s="26">
        <v>504.6333563053298</v>
      </c>
      <c r="BW49" s="26">
        <v>403.999999999472</v>
      </c>
    </row>
    <row r="50" spans="1:75" s="44" customFormat="1" ht="16.5" customHeight="1" thickBot="1">
      <c r="A50" s="28"/>
      <c r="B50" s="53"/>
      <c r="C50" s="30"/>
      <c r="D50" s="30"/>
      <c r="E50" s="75"/>
      <c r="F50" s="75"/>
      <c r="G50" s="75"/>
      <c r="H50" s="30"/>
      <c r="I50" s="30"/>
      <c r="J50" s="30"/>
      <c r="K50" s="30"/>
      <c r="L50" s="75"/>
      <c r="M50" s="75"/>
      <c r="N50" s="75"/>
      <c r="O50" s="30"/>
      <c r="P50" s="30"/>
      <c r="Q50" s="30"/>
      <c r="R50" s="30"/>
      <c r="S50" s="30"/>
      <c r="T50" s="75"/>
      <c r="U50" s="75"/>
      <c r="V50" s="75"/>
      <c r="W50" s="30"/>
      <c r="X50" s="30"/>
      <c r="Y50" s="30"/>
      <c r="Z50" s="30"/>
      <c r="AA50" s="30"/>
      <c r="AB50" s="75"/>
      <c r="AC50" s="75"/>
      <c r="AD50" s="75"/>
      <c r="AE50" s="30"/>
      <c r="AF50" s="30"/>
      <c r="AG50" s="30"/>
      <c r="AH50" s="30"/>
      <c r="AI50" s="30"/>
      <c r="AJ50" s="75"/>
      <c r="AK50" s="75"/>
      <c r="AL50" s="75"/>
      <c r="AM50" s="30"/>
      <c r="AN50" s="75"/>
      <c r="AO50" s="75"/>
      <c r="AP50" s="30"/>
      <c r="AQ50" s="75"/>
      <c r="AR50" s="75"/>
      <c r="AS50" s="30"/>
      <c r="AT50" s="75"/>
      <c r="AU50" s="75"/>
      <c r="AV50" s="30"/>
      <c r="AW50" s="75"/>
      <c r="AX50" s="75"/>
      <c r="AY50" s="30"/>
      <c r="AZ50" s="75"/>
      <c r="BA50" s="75"/>
      <c r="BB50" s="30"/>
      <c r="BC50" s="75"/>
      <c r="BD50" s="75"/>
      <c r="BE50" s="30"/>
      <c r="BF50" s="75"/>
      <c r="BG50" s="75"/>
      <c r="BH50" s="30"/>
      <c r="BI50" s="75"/>
      <c r="BJ50" s="75"/>
      <c r="BK50" s="30"/>
      <c r="BL50" s="75"/>
      <c r="BM50" s="75"/>
      <c r="BN50" s="30"/>
      <c r="BO50" s="30"/>
      <c r="BP50" s="30"/>
      <c r="BQ50" s="30"/>
      <c r="BR50" s="75"/>
      <c r="BS50" s="75"/>
      <c r="BT50" s="75"/>
      <c r="BU50" s="30"/>
      <c r="BV50" s="30"/>
      <c r="BW50" s="30"/>
    </row>
    <row r="51" spans="1:75" ht="16.5" customHeight="1" thickBot="1">
      <c r="A51" s="12" t="s">
        <v>48</v>
      </c>
      <c r="B51" s="27">
        <v>15241</v>
      </c>
      <c r="C51" s="26">
        <f aca="true" t="shared" si="63" ref="C51:AV51">SUM(C52:C58)</f>
        <v>26.220712399999996</v>
      </c>
      <c r="D51" s="26">
        <f t="shared" si="63"/>
        <v>303.7792876</v>
      </c>
      <c r="E51" s="70">
        <f t="shared" si="63"/>
        <v>330</v>
      </c>
      <c r="F51" s="70">
        <f t="shared" si="63"/>
        <v>158.40000000000003</v>
      </c>
      <c r="G51" s="70">
        <f t="shared" si="63"/>
        <v>171.59999999999997</v>
      </c>
      <c r="H51" s="26">
        <f t="shared" si="63"/>
        <v>330</v>
      </c>
      <c r="I51" s="26">
        <f t="shared" si="63"/>
        <v>333</v>
      </c>
      <c r="J51" s="26">
        <f t="shared" si="63"/>
        <v>336</v>
      </c>
      <c r="K51" s="26">
        <f t="shared" si="63"/>
        <v>339</v>
      </c>
      <c r="L51" s="70">
        <f t="shared" si="63"/>
        <v>675</v>
      </c>
      <c r="M51" s="70">
        <f t="shared" si="63"/>
        <v>364.5</v>
      </c>
      <c r="N51" s="70">
        <f t="shared" si="63"/>
        <v>310.50000000000006</v>
      </c>
      <c r="O51" s="26">
        <f t="shared" si="63"/>
        <v>340</v>
      </c>
      <c r="P51" s="26">
        <f t="shared" si="63"/>
        <v>341</v>
      </c>
      <c r="Q51" s="26">
        <f t="shared" si="63"/>
        <v>343</v>
      </c>
      <c r="R51" s="26">
        <f t="shared" si="63"/>
        <v>343</v>
      </c>
      <c r="S51" s="26">
        <f t="shared" si="63"/>
        <v>343</v>
      </c>
      <c r="T51" s="70">
        <f t="shared" si="63"/>
        <v>1710</v>
      </c>
      <c r="U51" s="70">
        <f t="shared" si="63"/>
        <v>906.3</v>
      </c>
      <c r="V51" s="70">
        <f t="shared" si="63"/>
        <v>803.7</v>
      </c>
      <c r="W51" s="26">
        <f t="shared" si="63"/>
        <v>343</v>
      </c>
      <c r="X51" s="26">
        <f t="shared" si="63"/>
        <v>343</v>
      </c>
      <c r="Y51" s="26">
        <f t="shared" si="63"/>
        <v>342</v>
      </c>
      <c r="Z51" s="26">
        <f t="shared" si="63"/>
        <v>343</v>
      </c>
      <c r="AA51" s="26">
        <f t="shared" si="63"/>
        <v>343</v>
      </c>
      <c r="AB51" s="70">
        <f t="shared" si="63"/>
        <v>1714</v>
      </c>
      <c r="AC51" s="70">
        <f t="shared" si="63"/>
        <v>857</v>
      </c>
      <c r="AD51" s="70">
        <f t="shared" si="63"/>
        <v>857</v>
      </c>
      <c r="AE51" s="26">
        <f t="shared" si="63"/>
        <v>344</v>
      </c>
      <c r="AF51" s="26">
        <f t="shared" si="63"/>
        <v>343</v>
      </c>
      <c r="AG51" s="26">
        <f t="shared" si="63"/>
        <v>342</v>
      </c>
      <c r="AH51" s="26">
        <f t="shared" si="63"/>
        <v>338</v>
      </c>
      <c r="AI51" s="26">
        <f t="shared" si="63"/>
        <v>334</v>
      </c>
      <c r="AJ51" s="70">
        <f t="shared" si="63"/>
        <v>1701</v>
      </c>
      <c r="AK51" s="70">
        <f t="shared" si="63"/>
        <v>884.5200000000001</v>
      </c>
      <c r="AL51" s="70">
        <f t="shared" si="63"/>
        <v>816.4799999999999</v>
      </c>
      <c r="AM51" s="26">
        <f t="shared" si="63"/>
        <v>1582</v>
      </c>
      <c r="AN51" s="70">
        <f t="shared" si="63"/>
        <v>885.92</v>
      </c>
      <c r="AO51" s="70">
        <f t="shared" si="63"/>
        <v>696.0800000000002</v>
      </c>
      <c r="AP51" s="26">
        <f t="shared" si="63"/>
        <v>1423</v>
      </c>
      <c r="AQ51" s="70">
        <f t="shared" si="63"/>
        <v>754.19</v>
      </c>
      <c r="AR51" s="70">
        <f t="shared" si="63"/>
        <v>668.81</v>
      </c>
      <c r="AS51" s="26">
        <f t="shared" si="63"/>
        <v>1248</v>
      </c>
      <c r="AT51" s="70">
        <f t="shared" si="63"/>
        <v>698.8800000000001</v>
      </c>
      <c r="AU51" s="70">
        <f t="shared" si="63"/>
        <v>549.1199999999999</v>
      </c>
      <c r="AV51" s="26">
        <f t="shared" si="63"/>
        <v>1050</v>
      </c>
      <c r="AW51" s="70">
        <f aca="true" t="shared" si="64" ref="AW51:BT51">SUM(AW52:AW58)</f>
        <v>556.5</v>
      </c>
      <c r="AX51" s="70">
        <f t="shared" si="64"/>
        <v>493.5</v>
      </c>
      <c r="AY51" s="26">
        <f t="shared" si="64"/>
        <v>807</v>
      </c>
      <c r="AZ51" s="70">
        <f t="shared" si="64"/>
        <v>443.84999999999997</v>
      </c>
      <c r="BA51" s="70">
        <f t="shared" si="64"/>
        <v>363.15000000000003</v>
      </c>
      <c r="BB51" s="26">
        <f t="shared" si="64"/>
        <v>597</v>
      </c>
      <c r="BC51" s="70">
        <f t="shared" si="64"/>
        <v>322.38000000000005</v>
      </c>
      <c r="BD51" s="70">
        <f t="shared" si="64"/>
        <v>274.62</v>
      </c>
      <c r="BE51" s="26">
        <f t="shared" si="64"/>
        <v>469</v>
      </c>
      <c r="BF51" s="70">
        <f t="shared" si="64"/>
        <v>253.26000000000002</v>
      </c>
      <c r="BG51" s="70">
        <f t="shared" si="64"/>
        <v>215.74000000000004</v>
      </c>
      <c r="BH51" s="26">
        <f t="shared" si="64"/>
        <v>377</v>
      </c>
      <c r="BI51" s="70">
        <f t="shared" si="64"/>
        <v>199.81000000000003</v>
      </c>
      <c r="BJ51" s="70">
        <f t="shared" si="64"/>
        <v>177.18999999999997</v>
      </c>
      <c r="BK51" s="26">
        <f t="shared" si="64"/>
        <v>296</v>
      </c>
      <c r="BL51" s="70">
        <f t="shared" si="64"/>
        <v>162.8</v>
      </c>
      <c r="BM51" s="70">
        <f t="shared" si="64"/>
        <v>133.2</v>
      </c>
      <c r="BN51" s="26">
        <f t="shared" si="64"/>
        <v>226</v>
      </c>
      <c r="BO51" s="26">
        <f t="shared" si="64"/>
        <v>165</v>
      </c>
      <c r="BP51" s="26">
        <f t="shared" si="64"/>
        <v>110</v>
      </c>
      <c r="BQ51" s="26">
        <f t="shared" si="64"/>
        <v>98</v>
      </c>
      <c r="BR51" s="70">
        <f t="shared" si="64"/>
        <v>599</v>
      </c>
      <c r="BS51" s="70">
        <f t="shared" si="64"/>
        <v>317.47</v>
      </c>
      <c r="BT51" s="70">
        <f t="shared" si="64"/>
        <v>281.53</v>
      </c>
      <c r="BU51" s="26">
        <v>4081</v>
      </c>
      <c r="BV51" s="26">
        <v>421.6333563059938</v>
      </c>
      <c r="BW51" s="26">
        <v>338</v>
      </c>
    </row>
    <row r="52" spans="1:75" ht="16.5" customHeight="1">
      <c r="A52" s="35" t="s">
        <v>49</v>
      </c>
      <c r="B52" s="37">
        <v>7060</v>
      </c>
      <c r="C52" s="36">
        <v>12</v>
      </c>
      <c r="D52" s="36">
        <v>128</v>
      </c>
      <c r="E52" s="72">
        <f>SUM(C52:D52)</f>
        <v>140</v>
      </c>
      <c r="F52" s="72">
        <f>+E52*0.48</f>
        <v>67.2</v>
      </c>
      <c r="G52" s="72">
        <f>+E52*0.52</f>
        <v>72.8</v>
      </c>
      <c r="H52" s="36">
        <v>140</v>
      </c>
      <c r="I52" s="36">
        <v>141</v>
      </c>
      <c r="J52" s="36">
        <v>139</v>
      </c>
      <c r="K52" s="36">
        <v>141</v>
      </c>
      <c r="L52" s="72">
        <f>SUM(J52:K52)</f>
        <v>280</v>
      </c>
      <c r="M52" s="72">
        <f>+L52*0.54</f>
        <v>151.20000000000002</v>
      </c>
      <c r="N52" s="72">
        <f>+L52*0.46</f>
        <v>128.8</v>
      </c>
      <c r="O52" s="36">
        <v>140</v>
      </c>
      <c r="P52" s="36">
        <v>140</v>
      </c>
      <c r="Q52" s="36">
        <v>141</v>
      </c>
      <c r="R52" s="36">
        <v>142</v>
      </c>
      <c r="S52" s="36">
        <v>142</v>
      </c>
      <c r="T52" s="81">
        <f>SUM(O52:S52)</f>
        <v>705</v>
      </c>
      <c r="U52" s="72">
        <f>+T52*0.53</f>
        <v>373.65000000000003</v>
      </c>
      <c r="V52" s="72">
        <f>+T52*0.47</f>
        <v>331.34999999999997</v>
      </c>
      <c r="W52" s="36">
        <v>141</v>
      </c>
      <c r="X52" s="36">
        <v>141</v>
      </c>
      <c r="Y52" s="36">
        <v>141</v>
      </c>
      <c r="Z52" s="36">
        <v>141</v>
      </c>
      <c r="AA52" s="36">
        <v>145</v>
      </c>
      <c r="AB52" s="72">
        <f>SUM(W52:AA52)</f>
        <v>709</v>
      </c>
      <c r="AC52" s="72">
        <f>+AB52*0.5</f>
        <v>354.5</v>
      </c>
      <c r="AD52" s="72">
        <f>+AB52*0.5</f>
        <v>354.5</v>
      </c>
      <c r="AE52" s="36">
        <v>148</v>
      </c>
      <c r="AF52" s="36">
        <v>147</v>
      </c>
      <c r="AG52" s="36">
        <v>146</v>
      </c>
      <c r="AH52" s="36">
        <v>145</v>
      </c>
      <c r="AI52" s="36">
        <v>143</v>
      </c>
      <c r="AJ52" s="72">
        <f>SUM(AE52:AI52)</f>
        <v>729</v>
      </c>
      <c r="AK52" s="72">
        <f>+AJ52*0.52</f>
        <v>379.08000000000004</v>
      </c>
      <c r="AL52" s="72">
        <f>+AJ52*0.48</f>
        <v>349.91999999999996</v>
      </c>
      <c r="AM52" s="36">
        <v>791</v>
      </c>
      <c r="AN52" s="72">
        <f>+AM52*0.56</f>
        <v>442.96000000000004</v>
      </c>
      <c r="AO52" s="72">
        <f>+AM52*0.44</f>
        <v>348.04</v>
      </c>
      <c r="AP52" s="36">
        <v>716</v>
      </c>
      <c r="AQ52" s="72">
        <f>+AP52*0.53</f>
        <v>379.48</v>
      </c>
      <c r="AR52" s="72">
        <f>+AP52*0.47</f>
        <v>336.52</v>
      </c>
      <c r="AS52" s="36">
        <v>628</v>
      </c>
      <c r="AT52" s="72">
        <f>+AS52*0.56</f>
        <v>351.68</v>
      </c>
      <c r="AU52" s="72">
        <f>+AS52*0.44</f>
        <v>276.32</v>
      </c>
      <c r="AV52" s="36">
        <v>532</v>
      </c>
      <c r="AW52" s="72">
        <f>+AV52*0.53</f>
        <v>281.96000000000004</v>
      </c>
      <c r="AX52" s="72">
        <f>+AV52*0.47</f>
        <v>250.04</v>
      </c>
      <c r="AY52" s="36">
        <v>403</v>
      </c>
      <c r="AZ52" s="72">
        <f>+AY52*0.55</f>
        <v>221.65</v>
      </c>
      <c r="BA52" s="72">
        <f>+AY52*0.45</f>
        <v>181.35</v>
      </c>
      <c r="BB52" s="36">
        <v>301</v>
      </c>
      <c r="BC52" s="72">
        <f>+BB52*0.54</f>
        <v>162.54000000000002</v>
      </c>
      <c r="BD52" s="72">
        <f>+BB52*0.46</f>
        <v>138.46</v>
      </c>
      <c r="BE52" s="36">
        <v>229</v>
      </c>
      <c r="BF52" s="72">
        <f>+BE52*0.54</f>
        <v>123.66000000000001</v>
      </c>
      <c r="BG52" s="72">
        <f>+BE52*0.46</f>
        <v>105.34</v>
      </c>
      <c r="BH52" s="36">
        <v>182</v>
      </c>
      <c r="BI52" s="72">
        <f>+BH52*0.53</f>
        <v>96.46000000000001</v>
      </c>
      <c r="BJ52" s="72">
        <f>+BH52*0.47</f>
        <v>85.53999999999999</v>
      </c>
      <c r="BK52" s="36">
        <v>144</v>
      </c>
      <c r="BL52" s="72">
        <f>+BK52*0.55</f>
        <v>79.2</v>
      </c>
      <c r="BM52" s="72">
        <f>+BK52*0.45</f>
        <v>64.8</v>
      </c>
      <c r="BN52" s="36">
        <v>109</v>
      </c>
      <c r="BO52" s="36">
        <v>81</v>
      </c>
      <c r="BP52" s="36">
        <v>54</v>
      </c>
      <c r="BQ52" s="36">
        <v>46</v>
      </c>
      <c r="BR52" s="72">
        <f>SUM(BN52:BQ52)</f>
        <v>290</v>
      </c>
      <c r="BS52" s="72">
        <f>+BR52*0.53</f>
        <v>153.70000000000002</v>
      </c>
      <c r="BT52" s="72">
        <f>+BR52*0.47</f>
        <v>136.29999999999998</v>
      </c>
      <c r="BU52" s="36">
        <v>2015</v>
      </c>
      <c r="BV52" s="36">
        <v>179</v>
      </c>
      <c r="BW52" s="36">
        <v>145</v>
      </c>
    </row>
    <row r="53" spans="1:75" ht="16.5" customHeight="1">
      <c r="A53" s="35" t="s">
        <v>50</v>
      </c>
      <c r="B53" s="37">
        <v>1295</v>
      </c>
      <c r="C53" s="36">
        <v>2</v>
      </c>
      <c r="D53" s="36">
        <v>21</v>
      </c>
      <c r="E53" s="72">
        <f aca="true" t="shared" si="65" ref="E53:E58">SUM(C53:D53)</f>
        <v>23</v>
      </c>
      <c r="F53" s="72">
        <f aca="true" t="shared" si="66" ref="F53:F58">+E53*0.48</f>
        <v>11.04</v>
      </c>
      <c r="G53" s="72">
        <f aca="true" t="shared" si="67" ref="G53:G58">+E53*0.52</f>
        <v>11.96</v>
      </c>
      <c r="H53" s="36">
        <v>23</v>
      </c>
      <c r="I53" s="36">
        <v>24</v>
      </c>
      <c r="J53" s="36">
        <v>25</v>
      </c>
      <c r="K53" s="36">
        <v>25</v>
      </c>
      <c r="L53" s="72">
        <f aca="true" t="shared" si="68" ref="L53:L58">SUM(J53:K53)</f>
        <v>50</v>
      </c>
      <c r="M53" s="72">
        <f aca="true" t="shared" si="69" ref="M53:M58">+L53*0.54</f>
        <v>27</v>
      </c>
      <c r="N53" s="72">
        <f aca="true" t="shared" si="70" ref="N53:N58">+L53*0.46</f>
        <v>23</v>
      </c>
      <c r="O53" s="36">
        <v>26</v>
      </c>
      <c r="P53" s="36">
        <v>29</v>
      </c>
      <c r="Q53" s="36">
        <v>29</v>
      </c>
      <c r="R53" s="36">
        <v>29</v>
      </c>
      <c r="S53" s="36">
        <v>30</v>
      </c>
      <c r="T53" s="81">
        <f aca="true" t="shared" si="71" ref="T53:T58">SUM(O53:S53)</f>
        <v>143</v>
      </c>
      <c r="U53" s="72">
        <f aca="true" t="shared" si="72" ref="U53:U58">+T53*0.53</f>
        <v>75.79</v>
      </c>
      <c r="V53" s="72">
        <f aca="true" t="shared" si="73" ref="V53:V58">+T53*0.47</f>
        <v>67.21</v>
      </c>
      <c r="W53" s="36">
        <v>29</v>
      </c>
      <c r="X53" s="36">
        <v>30</v>
      </c>
      <c r="Y53" s="36">
        <v>30</v>
      </c>
      <c r="Z53" s="36">
        <v>30</v>
      </c>
      <c r="AA53" s="36">
        <v>30</v>
      </c>
      <c r="AB53" s="72">
        <f aca="true" t="shared" si="74" ref="AB53:AB58">SUM(W53:AA53)</f>
        <v>149</v>
      </c>
      <c r="AC53" s="72">
        <f aca="true" t="shared" si="75" ref="AC53:AC58">+AB53*0.5</f>
        <v>74.5</v>
      </c>
      <c r="AD53" s="72">
        <f aca="true" t="shared" si="76" ref="AD53:AD58">+AB53*0.5</f>
        <v>74.5</v>
      </c>
      <c r="AE53" s="36">
        <v>30</v>
      </c>
      <c r="AF53" s="36">
        <v>30</v>
      </c>
      <c r="AG53" s="36">
        <v>30</v>
      </c>
      <c r="AH53" s="36">
        <v>28</v>
      </c>
      <c r="AI53" s="36">
        <v>29</v>
      </c>
      <c r="AJ53" s="72">
        <f aca="true" t="shared" si="77" ref="AJ53:AJ58">SUM(AE53:AI53)</f>
        <v>147</v>
      </c>
      <c r="AK53" s="72">
        <f aca="true" t="shared" si="78" ref="AK53:AK58">+AJ53*0.52</f>
        <v>76.44</v>
      </c>
      <c r="AL53" s="72">
        <f aca="true" t="shared" si="79" ref="AL53:AL58">+AJ53*0.48</f>
        <v>70.56</v>
      </c>
      <c r="AM53" s="36">
        <v>137</v>
      </c>
      <c r="AN53" s="72">
        <f aca="true" t="shared" si="80" ref="AN53:AN58">+AM53*0.56</f>
        <v>76.72000000000001</v>
      </c>
      <c r="AO53" s="72">
        <f aca="true" t="shared" si="81" ref="AO53:AO58">+AM53*0.44</f>
        <v>60.28</v>
      </c>
      <c r="AP53" s="36">
        <v>124</v>
      </c>
      <c r="AQ53" s="72">
        <f aca="true" t="shared" si="82" ref="AQ53:AQ58">+AP53*0.53</f>
        <v>65.72</v>
      </c>
      <c r="AR53" s="72">
        <f aca="true" t="shared" si="83" ref="AR53:AR58">+AP53*0.47</f>
        <v>58.279999999999994</v>
      </c>
      <c r="AS53" s="36">
        <v>109</v>
      </c>
      <c r="AT53" s="72">
        <f aca="true" t="shared" si="84" ref="AT53:AT58">+AS53*0.56</f>
        <v>61.040000000000006</v>
      </c>
      <c r="AU53" s="72">
        <f aca="true" t="shared" si="85" ref="AU53:AU58">+AS53*0.44</f>
        <v>47.96</v>
      </c>
      <c r="AV53" s="36">
        <v>91</v>
      </c>
      <c r="AW53" s="72">
        <f aca="true" t="shared" si="86" ref="AW53:AW58">+AV53*0.53</f>
        <v>48.230000000000004</v>
      </c>
      <c r="AX53" s="72">
        <f aca="true" t="shared" si="87" ref="AX53:AX58">+AV53*0.47</f>
        <v>42.769999999999996</v>
      </c>
      <c r="AY53" s="36">
        <v>70</v>
      </c>
      <c r="AZ53" s="72">
        <f aca="true" t="shared" si="88" ref="AZ53:AZ58">+AY53*0.55</f>
        <v>38.5</v>
      </c>
      <c r="BA53" s="72">
        <f aca="true" t="shared" si="89" ref="BA53:BA58">+AY53*0.45</f>
        <v>31.5</v>
      </c>
      <c r="BB53" s="36">
        <v>52</v>
      </c>
      <c r="BC53" s="72">
        <f aca="true" t="shared" si="90" ref="BC53:BC58">+BB53*0.54</f>
        <v>28.080000000000002</v>
      </c>
      <c r="BD53" s="72">
        <f aca="true" t="shared" si="91" ref="BD53:BD58">+BB53*0.46</f>
        <v>23.92</v>
      </c>
      <c r="BE53" s="36">
        <v>41</v>
      </c>
      <c r="BF53" s="72">
        <f aca="true" t="shared" si="92" ref="BF53:BF58">+BE53*0.54</f>
        <v>22.14</v>
      </c>
      <c r="BG53" s="72">
        <f aca="true" t="shared" si="93" ref="BG53:BG58">+BE53*0.46</f>
        <v>18.86</v>
      </c>
      <c r="BH53" s="36">
        <v>33</v>
      </c>
      <c r="BI53" s="72">
        <f aca="true" t="shared" si="94" ref="BI53:BI58">+BH53*0.53</f>
        <v>17.490000000000002</v>
      </c>
      <c r="BJ53" s="72">
        <f aca="true" t="shared" si="95" ref="BJ53:BJ58">+BH53*0.47</f>
        <v>15.51</v>
      </c>
      <c r="BK53" s="36">
        <v>26</v>
      </c>
      <c r="BL53" s="72">
        <f aca="true" t="shared" si="96" ref="BL53:BL58">+BK53*0.55</f>
        <v>14.3</v>
      </c>
      <c r="BM53" s="72">
        <f aca="true" t="shared" si="97" ref="BM53:BM58">+BK53*0.45</f>
        <v>11.700000000000001</v>
      </c>
      <c r="BN53" s="36">
        <v>20</v>
      </c>
      <c r="BO53" s="36">
        <v>14</v>
      </c>
      <c r="BP53" s="36">
        <v>10</v>
      </c>
      <c r="BQ53" s="36">
        <v>9</v>
      </c>
      <c r="BR53" s="72">
        <f aca="true" t="shared" si="98" ref="BR53:BR58">SUM(BN53:BQ53)</f>
        <v>53</v>
      </c>
      <c r="BS53" s="72">
        <f aca="true" t="shared" si="99" ref="BS53:BS58">+BR53*0.53</f>
        <v>28.09</v>
      </c>
      <c r="BT53" s="72">
        <f aca="true" t="shared" si="100" ref="BT53:BT58">+BR53*0.47</f>
        <v>24.91</v>
      </c>
      <c r="BU53" s="36">
        <v>385</v>
      </c>
      <c r="BV53" s="36">
        <v>34</v>
      </c>
      <c r="BW53" s="36">
        <v>28</v>
      </c>
    </row>
    <row r="54" spans="1:75" ht="16.5" customHeight="1">
      <c r="A54" s="35" t="s">
        <v>51</v>
      </c>
      <c r="B54" s="37">
        <v>2158</v>
      </c>
      <c r="C54" s="36">
        <v>3</v>
      </c>
      <c r="D54" s="36">
        <v>41</v>
      </c>
      <c r="E54" s="72">
        <f t="shared" si="65"/>
        <v>44</v>
      </c>
      <c r="F54" s="72">
        <f t="shared" si="66"/>
        <v>21.119999999999997</v>
      </c>
      <c r="G54" s="72">
        <f t="shared" si="67"/>
        <v>22.880000000000003</v>
      </c>
      <c r="H54" s="36">
        <v>44</v>
      </c>
      <c r="I54" s="36">
        <v>45</v>
      </c>
      <c r="J54" s="36">
        <v>47</v>
      </c>
      <c r="K54" s="36">
        <v>46</v>
      </c>
      <c r="L54" s="72">
        <f t="shared" si="68"/>
        <v>93</v>
      </c>
      <c r="M54" s="72">
        <f t="shared" si="69"/>
        <v>50.220000000000006</v>
      </c>
      <c r="N54" s="72">
        <f t="shared" si="70"/>
        <v>42.78</v>
      </c>
      <c r="O54" s="36">
        <v>48</v>
      </c>
      <c r="P54" s="36">
        <v>48</v>
      </c>
      <c r="Q54" s="36">
        <v>49</v>
      </c>
      <c r="R54" s="36">
        <v>49</v>
      </c>
      <c r="S54" s="36">
        <v>49</v>
      </c>
      <c r="T54" s="81">
        <f t="shared" si="71"/>
        <v>243</v>
      </c>
      <c r="U54" s="72">
        <f t="shared" si="72"/>
        <v>128.79000000000002</v>
      </c>
      <c r="V54" s="72">
        <f t="shared" si="73"/>
        <v>114.21</v>
      </c>
      <c r="W54" s="36">
        <v>49</v>
      </c>
      <c r="X54" s="36">
        <v>49</v>
      </c>
      <c r="Y54" s="36">
        <v>49</v>
      </c>
      <c r="Z54" s="36">
        <v>49</v>
      </c>
      <c r="AA54" s="36">
        <v>49</v>
      </c>
      <c r="AB54" s="72">
        <f t="shared" si="74"/>
        <v>245</v>
      </c>
      <c r="AC54" s="72">
        <f t="shared" si="75"/>
        <v>122.5</v>
      </c>
      <c r="AD54" s="72">
        <f t="shared" si="76"/>
        <v>122.5</v>
      </c>
      <c r="AE54" s="36">
        <v>49</v>
      </c>
      <c r="AF54" s="36">
        <v>49</v>
      </c>
      <c r="AG54" s="36">
        <v>49</v>
      </c>
      <c r="AH54" s="36">
        <v>48</v>
      </c>
      <c r="AI54" s="36">
        <v>47</v>
      </c>
      <c r="AJ54" s="72">
        <f t="shared" si="77"/>
        <v>242</v>
      </c>
      <c r="AK54" s="72">
        <f t="shared" si="78"/>
        <v>125.84</v>
      </c>
      <c r="AL54" s="72">
        <f t="shared" si="79"/>
        <v>116.16</v>
      </c>
      <c r="AM54" s="36">
        <v>225</v>
      </c>
      <c r="AN54" s="72">
        <f t="shared" si="80"/>
        <v>126.00000000000001</v>
      </c>
      <c r="AO54" s="72">
        <f t="shared" si="81"/>
        <v>99</v>
      </c>
      <c r="AP54" s="36">
        <v>202</v>
      </c>
      <c r="AQ54" s="72">
        <f t="shared" si="82"/>
        <v>107.06</v>
      </c>
      <c r="AR54" s="72">
        <f t="shared" si="83"/>
        <v>94.94</v>
      </c>
      <c r="AS54" s="36">
        <v>177</v>
      </c>
      <c r="AT54" s="72">
        <f t="shared" si="84"/>
        <v>99.12</v>
      </c>
      <c r="AU54" s="72">
        <f t="shared" si="85"/>
        <v>77.88</v>
      </c>
      <c r="AV54" s="36">
        <v>149</v>
      </c>
      <c r="AW54" s="72">
        <f t="shared" si="86"/>
        <v>78.97</v>
      </c>
      <c r="AX54" s="72">
        <f t="shared" si="87"/>
        <v>70.03</v>
      </c>
      <c r="AY54" s="36">
        <v>115</v>
      </c>
      <c r="AZ54" s="72">
        <f t="shared" si="88"/>
        <v>63.25000000000001</v>
      </c>
      <c r="BA54" s="72">
        <f t="shared" si="89"/>
        <v>51.75</v>
      </c>
      <c r="BB54" s="36">
        <v>86</v>
      </c>
      <c r="BC54" s="72">
        <f t="shared" si="90"/>
        <v>46.440000000000005</v>
      </c>
      <c r="BD54" s="72">
        <f t="shared" si="91"/>
        <v>39.56</v>
      </c>
      <c r="BE54" s="36">
        <v>67</v>
      </c>
      <c r="BF54" s="72">
        <f t="shared" si="92"/>
        <v>36.18</v>
      </c>
      <c r="BG54" s="72">
        <f t="shared" si="93"/>
        <v>30.82</v>
      </c>
      <c r="BH54" s="36">
        <v>54</v>
      </c>
      <c r="BI54" s="72">
        <f t="shared" si="94"/>
        <v>28.62</v>
      </c>
      <c r="BJ54" s="72">
        <f t="shared" si="95"/>
        <v>25.38</v>
      </c>
      <c r="BK54" s="36">
        <v>42</v>
      </c>
      <c r="BL54" s="72">
        <f t="shared" si="96"/>
        <v>23.1</v>
      </c>
      <c r="BM54" s="72">
        <f t="shared" si="97"/>
        <v>18.900000000000002</v>
      </c>
      <c r="BN54" s="36">
        <v>32</v>
      </c>
      <c r="BO54" s="36">
        <v>23</v>
      </c>
      <c r="BP54" s="36">
        <v>16</v>
      </c>
      <c r="BQ54" s="36">
        <v>14</v>
      </c>
      <c r="BR54" s="72">
        <f t="shared" si="98"/>
        <v>85</v>
      </c>
      <c r="BS54" s="72">
        <f t="shared" si="99"/>
        <v>45.050000000000004</v>
      </c>
      <c r="BT54" s="72">
        <f t="shared" si="100"/>
        <v>39.949999999999996</v>
      </c>
      <c r="BU54" s="36">
        <v>526</v>
      </c>
      <c r="BV54" s="36">
        <v>70</v>
      </c>
      <c r="BW54" s="36">
        <v>55</v>
      </c>
    </row>
    <row r="55" spans="1:75" ht="16.5" customHeight="1">
      <c r="A55" s="35" t="s">
        <v>52</v>
      </c>
      <c r="B55" s="37">
        <v>3782</v>
      </c>
      <c r="C55" s="36">
        <v>7.4719565999999995</v>
      </c>
      <c r="D55" s="36">
        <v>86.5280434</v>
      </c>
      <c r="E55" s="72">
        <f t="shared" si="65"/>
        <v>94</v>
      </c>
      <c r="F55" s="72">
        <f t="shared" si="66"/>
        <v>45.12</v>
      </c>
      <c r="G55" s="72">
        <f t="shared" si="67"/>
        <v>48.88</v>
      </c>
      <c r="H55" s="36">
        <v>94</v>
      </c>
      <c r="I55" s="36">
        <v>94</v>
      </c>
      <c r="J55" s="36">
        <v>97</v>
      </c>
      <c r="K55" s="36">
        <v>98</v>
      </c>
      <c r="L55" s="72">
        <f t="shared" si="68"/>
        <v>195</v>
      </c>
      <c r="M55" s="72">
        <f t="shared" si="69"/>
        <v>105.30000000000001</v>
      </c>
      <c r="N55" s="72">
        <f t="shared" si="70"/>
        <v>89.7</v>
      </c>
      <c r="O55" s="36">
        <v>98</v>
      </c>
      <c r="P55" s="36">
        <v>97</v>
      </c>
      <c r="Q55" s="36">
        <v>97</v>
      </c>
      <c r="R55" s="36">
        <v>96</v>
      </c>
      <c r="S55" s="36">
        <v>97</v>
      </c>
      <c r="T55" s="81">
        <f t="shared" si="71"/>
        <v>485</v>
      </c>
      <c r="U55" s="72">
        <f t="shared" si="72"/>
        <v>257.05</v>
      </c>
      <c r="V55" s="72">
        <f t="shared" si="73"/>
        <v>227.95</v>
      </c>
      <c r="W55" s="36">
        <v>97</v>
      </c>
      <c r="X55" s="36">
        <v>97</v>
      </c>
      <c r="Y55" s="36">
        <v>97</v>
      </c>
      <c r="Z55" s="36">
        <v>96</v>
      </c>
      <c r="AA55" s="36">
        <v>97</v>
      </c>
      <c r="AB55" s="72">
        <f t="shared" si="74"/>
        <v>484</v>
      </c>
      <c r="AC55" s="72">
        <f t="shared" si="75"/>
        <v>242</v>
      </c>
      <c r="AD55" s="72">
        <f t="shared" si="76"/>
        <v>242</v>
      </c>
      <c r="AE55" s="36">
        <v>99</v>
      </c>
      <c r="AF55" s="36">
        <v>99</v>
      </c>
      <c r="AG55" s="36">
        <v>99</v>
      </c>
      <c r="AH55" s="36">
        <v>99</v>
      </c>
      <c r="AI55" s="36">
        <v>97</v>
      </c>
      <c r="AJ55" s="72">
        <f t="shared" si="77"/>
        <v>493</v>
      </c>
      <c r="AK55" s="72">
        <f t="shared" si="78"/>
        <v>256.36</v>
      </c>
      <c r="AL55" s="72">
        <f t="shared" si="79"/>
        <v>236.64</v>
      </c>
      <c r="AM55" s="36">
        <v>344</v>
      </c>
      <c r="AN55" s="72">
        <f t="shared" si="80"/>
        <v>192.64000000000001</v>
      </c>
      <c r="AO55" s="72">
        <f t="shared" si="81"/>
        <v>151.36</v>
      </c>
      <c r="AP55" s="36">
        <v>307</v>
      </c>
      <c r="AQ55" s="72">
        <f t="shared" si="82"/>
        <v>162.71</v>
      </c>
      <c r="AR55" s="72">
        <f t="shared" si="83"/>
        <v>144.29</v>
      </c>
      <c r="AS55" s="36">
        <v>267</v>
      </c>
      <c r="AT55" s="72">
        <f t="shared" si="84"/>
        <v>149.52</v>
      </c>
      <c r="AU55" s="72">
        <f t="shared" si="85"/>
        <v>117.48</v>
      </c>
      <c r="AV55" s="36">
        <v>222</v>
      </c>
      <c r="AW55" s="72">
        <f t="shared" si="86"/>
        <v>117.66000000000001</v>
      </c>
      <c r="AX55" s="72">
        <f t="shared" si="87"/>
        <v>104.33999999999999</v>
      </c>
      <c r="AY55" s="36">
        <v>176</v>
      </c>
      <c r="AZ55" s="72">
        <f t="shared" si="88"/>
        <v>96.80000000000001</v>
      </c>
      <c r="BA55" s="72">
        <f t="shared" si="89"/>
        <v>79.2</v>
      </c>
      <c r="BB55" s="36">
        <v>127</v>
      </c>
      <c r="BC55" s="72">
        <f t="shared" si="90"/>
        <v>68.58</v>
      </c>
      <c r="BD55" s="72">
        <f t="shared" si="91"/>
        <v>58.42</v>
      </c>
      <c r="BE55" s="36">
        <v>108</v>
      </c>
      <c r="BF55" s="72">
        <f t="shared" si="92"/>
        <v>58.32000000000001</v>
      </c>
      <c r="BG55" s="72">
        <f t="shared" si="93"/>
        <v>49.68</v>
      </c>
      <c r="BH55" s="36">
        <v>87</v>
      </c>
      <c r="BI55" s="72">
        <f t="shared" si="94"/>
        <v>46.11</v>
      </c>
      <c r="BJ55" s="72">
        <f t="shared" si="95"/>
        <v>40.89</v>
      </c>
      <c r="BK55" s="36">
        <v>68</v>
      </c>
      <c r="BL55" s="72">
        <f t="shared" si="96"/>
        <v>37.400000000000006</v>
      </c>
      <c r="BM55" s="72">
        <f t="shared" si="97"/>
        <v>30.6</v>
      </c>
      <c r="BN55" s="36">
        <v>52</v>
      </c>
      <c r="BO55" s="36">
        <v>38</v>
      </c>
      <c r="BP55" s="36">
        <v>24</v>
      </c>
      <c r="BQ55" s="36">
        <v>23</v>
      </c>
      <c r="BR55" s="72">
        <f t="shared" si="98"/>
        <v>137</v>
      </c>
      <c r="BS55" s="72">
        <f t="shared" si="99"/>
        <v>72.61</v>
      </c>
      <c r="BT55" s="72">
        <f t="shared" si="100"/>
        <v>64.39</v>
      </c>
      <c r="BU55" s="36">
        <v>852</v>
      </c>
      <c r="BV55" s="36">
        <v>105</v>
      </c>
      <c r="BW55" s="36">
        <v>81</v>
      </c>
    </row>
    <row r="56" spans="1:75" ht="16.5" customHeight="1">
      <c r="A56" s="35" t="s">
        <v>53</v>
      </c>
      <c r="B56" s="37">
        <v>355</v>
      </c>
      <c r="C56" s="36">
        <v>0.8743778999999999</v>
      </c>
      <c r="D56" s="36">
        <v>10.1256221</v>
      </c>
      <c r="E56" s="72">
        <f t="shared" si="65"/>
        <v>11</v>
      </c>
      <c r="F56" s="72">
        <f t="shared" si="66"/>
        <v>5.279999999999999</v>
      </c>
      <c r="G56" s="72">
        <f t="shared" si="67"/>
        <v>5.720000000000001</v>
      </c>
      <c r="H56" s="36">
        <v>11</v>
      </c>
      <c r="I56" s="36">
        <v>11</v>
      </c>
      <c r="J56" s="36">
        <v>11</v>
      </c>
      <c r="K56" s="36">
        <v>11</v>
      </c>
      <c r="L56" s="72">
        <f t="shared" si="68"/>
        <v>22</v>
      </c>
      <c r="M56" s="72">
        <f t="shared" si="69"/>
        <v>11.88</v>
      </c>
      <c r="N56" s="72">
        <f t="shared" si="70"/>
        <v>10.120000000000001</v>
      </c>
      <c r="O56" s="36">
        <v>11</v>
      </c>
      <c r="P56" s="36">
        <v>10</v>
      </c>
      <c r="Q56" s="36">
        <v>10</v>
      </c>
      <c r="R56" s="36">
        <v>10</v>
      </c>
      <c r="S56" s="36">
        <v>9</v>
      </c>
      <c r="T56" s="81">
        <f t="shared" si="71"/>
        <v>50</v>
      </c>
      <c r="U56" s="72">
        <f t="shared" si="72"/>
        <v>26.5</v>
      </c>
      <c r="V56" s="72">
        <f t="shared" si="73"/>
        <v>23.5</v>
      </c>
      <c r="W56" s="36">
        <v>10</v>
      </c>
      <c r="X56" s="36">
        <v>9</v>
      </c>
      <c r="Y56" s="36">
        <v>9</v>
      </c>
      <c r="Z56" s="36">
        <v>10</v>
      </c>
      <c r="AA56" s="36">
        <v>8</v>
      </c>
      <c r="AB56" s="72">
        <f t="shared" si="74"/>
        <v>46</v>
      </c>
      <c r="AC56" s="72">
        <f t="shared" si="75"/>
        <v>23</v>
      </c>
      <c r="AD56" s="72">
        <f t="shared" si="76"/>
        <v>23</v>
      </c>
      <c r="AE56" s="36">
        <v>7</v>
      </c>
      <c r="AF56" s="36">
        <v>7</v>
      </c>
      <c r="AG56" s="36">
        <v>7</v>
      </c>
      <c r="AH56" s="36">
        <v>7</v>
      </c>
      <c r="AI56" s="36">
        <v>7</v>
      </c>
      <c r="AJ56" s="72">
        <f t="shared" si="77"/>
        <v>35</v>
      </c>
      <c r="AK56" s="72">
        <f t="shared" si="78"/>
        <v>18.2</v>
      </c>
      <c r="AL56" s="72">
        <f t="shared" si="79"/>
        <v>16.8</v>
      </c>
      <c r="AM56" s="36">
        <v>32</v>
      </c>
      <c r="AN56" s="72">
        <f t="shared" si="80"/>
        <v>17.92</v>
      </c>
      <c r="AO56" s="72">
        <f t="shared" si="81"/>
        <v>14.08</v>
      </c>
      <c r="AP56" s="36">
        <v>28</v>
      </c>
      <c r="AQ56" s="72">
        <f t="shared" si="82"/>
        <v>14.84</v>
      </c>
      <c r="AR56" s="72">
        <f t="shared" si="83"/>
        <v>13.16</v>
      </c>
      <c r="AS56" s="36">
        <v>25</v>
      </c>
      <c r="AT56" s="72">
        <f t="shared" si="84"/>
        <v>14.000000000000002</v>
      </c>
      <c r="AU56" s="72">
        <f t="shared" si="85"/>
        <v>11</v>
      </c>
      <c r="AV56" s="36">
        <v>21</v>
      </c>
      <c r="AW56" s="72">
        <f t="shared" si="86"/>
        <v>11.13</v>
      </c>
      <c r="AX56" s="72">
        <f t="shared" si="87"/>
        <v>9.87</v>
      </c>
      <c r="AY56" s="36">
        <v>16</v>
      </c>
      <c r="AZ56" s="72">
        <f t="shared" si="88"/>
        <v>8.8</v>
      </c>
      <c r="BA56" s="72">
        <f t="shared" si="89"/>
        <v>7.2</v>
      </c>
      <c r="BB56" s="36">
        <v>12</v>
      </c>
      <c r="BC56" s="72">
        <f t="shared" si="90"/>
        <v>6.48</v>
      </c>
      <c r="BD56" s="72">
        <f t="shared" si="91"/>
        <v>5.5200000000000005</v>
      </c>
      <c r="BE56" s="36">
        <v>9</v>
      </c>
      <c r="BF56" s="72">
        <f t="shared" si="92"/>
        <v>4.86</v>
      </c>
      <c r="BG56" s="72">
        <f t="shared" si="93"/>
        <v>4.140000000000001</v>
      </c>
      <c r="BH56" s="36">
        <v>8</v>
      </c>
      <c r="BI56" s="72">
        <f t="shared" si="94"/>
        <v>4.24</v>
      </c>
      <c r="BJ56" s="72">
        <f t="shared" si="95"/>
        <v>3.76</v>
      </c>
      <c r="BK56" s="36">
        <v>6</v>
      </c>
      <c r="BL56" s="72">
        <f t="shared" si="96"/>
        <v>3.3000000000000003</v>
      </c>
      <c r="BM56" s="72">
        <f t="shared" si="97"/>
        <v>2.7</v>
      </c>
      <c r="BN56" s="36">
        <v>5</v>
      </c>
      <c r="BO56" s="36">
        <v>3</v>
      </c>
      <c r="BP56" s="36">
        <v>2</v>
      </c>
      <c r="BQ56" s="36">
        <v>2</v>
      </c>
      <c r="BR56" s="72">
        <f t="shared" si="98"/>
        <v>12</v>
      </c>
      <c r="BS56" s="72">
        <f t="shared" si="99"/>
        <v>6.36</v>
      </c>
      <c r="BT56" s="72">
        <f t="shared" si="100"/>
        <v>5.64</v>
      </c>
      <c r="BU56" s="36">
        <v>82</v>
      </c>
      <c r="BV56" s="36">
        <v>12</v>
      </c>
      <c r="BW56" s="36">
        <v>10</v>
      </c>
    </row>
    <row r="57" spans="1:75" ht="16.5" customHeight="1">
      <c r="A57" s="35" t="s">
        <v>80</v>
      </c>
      <c r="B57" s="37">
        <v>326</v>
      </c>
      <c r="C57" s="36">
        <v>0.8743778999999999</v>
      </c>
      <c r="D57" s="36">
        <v>10.1256221</v>
      </c>
      <c r="E57" s="72">
        <f t="shared" si="65"/>
        <v>11</v>
      </c>
      <c r="F57" s="72">
        <f t="shared" si="66"/>
        <v>5.279999999999999</v>
      </c>
      <c r="G57" s="72">
        <f t="shared" si="67"/>
        <v>5.720000000000001</v>
      </c>
      <c r="H57" s="36">
        <v>11</v>
      </c>
      <c r="I57" s="36">
        <v>10</v>
      </c>
      <c r="J57" s="36">
        <v>9</v>
      </c>
      <c r="K57" s="36">
        <v>10</v>
      </c>
      <c r="L57" s="72">
        <f t="shared" si="68"/>
        <v>19</v>
      </c>
      <c r="M57" s="72">
        <f t="shared" si="69"/>
        <v>10.260000000000002</v>
      </c>
      <c r="N57" s="72">
        <f t="shared" si="70"/>
        <v>8.74</v>
      </c>
      <c r="O57" s="36">
        <v>10</v>
      </c>
      <c r="P57" s="36">
        <v>10</v>
      </c>
      <c r="Q57" s="36">
        <v>10</v>
      </c>
      <c r="R57" s="36">
        <v>10</v>
      </c>
      <c r="S57" s="36">
        <v>9</v>
      </c>
      <c r="T57" s="81">
        <f t="shared" si="71"/>
        <v>49</v>
      </c>
      <c r="U57" s="72">
        <f t="shared" si="72"/>
        <v>25.970000000000002</v>
      </c>
      <c r="V57" s="72">
        <f t="shared" si="73"/>
        <v>23.029999999999998</v>
      </c>
      <c r="W57" s="36">
        <v>10</v>
      </c>
      <c r="X57" s="36">
        <v>10</v>
      </c>
      <c r="Y57" s="36">
        <v>9</v>
      </c>
      <c r="Z57" s="36">
        <v>10</v>
      </c>
      <c r="AA57" s="36">
        <v>9</v>
      </c>
      <c r="AB57" s="72">
        <f t="shared" si="74"/>
        <v>48</v>
      </c>
      <c r="AC57" s="72">
        <f t="shared" si="75"/>
        <v>24</v>
      </c>
      <c r="AD57" s="72">
        <f t="shared" si="76"/>
        <v>24</v>
      </c>
      <c r="AE57" s="36">
        <v>6</v>
      </c>
      <c r="AF57" s="36">
        <v>6</v>
      </c>
      <c r="AG57" s="36">
        <v>6</v>
      </c>
      <c r="AH57" s="36">
        <v>6</v>
      </c>
      <c r="AI57" s="36">
        <v>6</v>
      </c>
      <c r="AJ57" s="72">
        <f t="shared" si="77"/>
        <v>30</v>
      </c>
      <c r="AK57" s="72">
        <f t="shared" si="78"/>
        <v>15.600000000000001</v>
      </c>
      <c r="AL57" s="72">
        <f t="shared" si="79"/>
        <v>14.399999999999999</v>
      </c>
      <c r="AM57" s="36">
        <v>28</v>
      </c>
      <c r="AN57" s="72">
        <f t="shared" si="80"/>
        <v>15.680000000000001</v>
      </c>
      <c r="AO57" s="72">
        <f t="shared" si="81"/>
        <v>12.32</v>
      </c>
      <c r="AP57" s="36">
        <v>25</v>
      </c>
      <c r="AQ57" s="72">
        <f t="shared" si="82"/>
        <v>13.25</v>
      </c>
      <c r="AR57" s="72">
        <f t="shared" si="83"/>
        <v>11.75</v>
      </c>
      <c r="AS57" s="36">
        <v>22</v>
      </c>
      <c r="AT57" s="72">
        <f t="shared" si="84"/>
        <v>12.32</v>
      </c>
      <c r="AU57" s="72">
        <f t="shared" si="85"/>
        <v>9.68</v>
      </c>
      <c r="AV57" s="36">
        <v>18</v>
      </c>
      <c r="AW57" s="72">
        <f t="shared" si="86"/>
        <v>9.540000000000001</v>
      </c>
      <c r="AX57" s="72">
        <f t="shared" si="87"/>
        <v>8.459999999999999</v>
      </c>
      <c r="AY57" s="36">
        <v>14</v>
      </c>
      <c r="AZ57" s="72">
        <f t="shared" si="88"/>
        <v>7.700000000000001</v>
      </c>
      <c r="BA57" s="72">
        <f t="shared" si="89"/>
        <v>6.3</v>
      </c>
      <c r="BB57" s="36">
        <v>10</v>
      </c>
      <c r="BC57" s="72">
        <f t="shared" si="90"/>
        <v>5.4</v>
      </c>
      <c r="BD57" s="72">
        <f t="shared" si="91"/>
        <v>4.6000000000000005</v>
      </c>
      <c r="BE57" s="36">
        <v>8</v>
      </c>
      <c r="BF57" s="72">
        <f t="shared" si="92"/>
        <v>4.32</v>
      </c>
      <c r="BG57" s="72">
        <f t="shared" si="93"/>
        <v>3.68</v>
      </c>
      <c r="BH57" s="36">
        <v>7</v>
      </c>
      <c r="BI57" s="72">
        <f t="shared" si="94"/>
        <v>3.71</v>
      </c>
      <c r="BJ57" s="72">
        <f t="shared" si="95"/>
        <v>3.29</v>
      </c>
      <c r="BK57" s="36">
        <v>5</v>
      </c>
      <c r="BL57" s="72">
        <f t="shared" si="96"/>
        <v>2.75</v>
      </c>
      <c r="BM57" s="72">
        <f t="shared" si="97"/>
        <v>2.25</v>
      </c>
      <c r="BN57" s="36">
        <v>4</v>
      </c>
      <c r="BO57" s="36">
        <v>3</v>
      </c>
      <c r="BP57" s="36">
        <v>2</v>
      </c>
      <c r="BQ57" s="36">
        <v>2</v>
      </c>
      <c r="BR57" s="72">
        <f t="shared" si="98"/>
        <v>11</v>
      </c>
      <c r="BS57" s="72">
        <f t="shared" si="99"/>
        <v>5.83</v>
      </c>
      <c r="BT57" s="72">
        <f t="shared" si="100"/>
        <v>5.17</v>
      </c>
      <c r="BU57" s="36">
        <v>116</v>
      </c>
      <c r="BV57" s="36">
        <v>11.6333563059938</v>
      </c>
      <c r="BW57" s="36">
        <v>10</v>
      </c>
    </row>
    <row r="58" spans="1:75" ht="16.5" customHeight="1">
      <c r="A58" s="35" t="s">
        <v>83</v>
      </c>
      <c r="B58" s="37">
        <v>265</v>
      </c>
      <c r="C58" s="36">
        <v>0</v>
      </c>
      <c r="D58" s="36">
        <v>7</v>
      </c>
      <c r="E58" s="72">
        <f t="shared" si="65"/>
        <v>7</v>
      </c>
      <c r="F58" s="72">
        <f t="shared" si="66"/>
        <v>3.36</v>
      </c>
      <c r="G58" s="72">
        <f t="shared" si="67"/>
        <v>3.64</v>
      </c>
      <c r="H58" s="36">
        <v>7</v>
      </c>
      <c r="I58" s="36">
        <v>8</v>
      </c>
      <c r="J58" s="36">
        <v>8</v>
      </c>
      <c r="K58" s="36">
        <v>8</v>
      </c>
      <c r="L58" s="72">
        <f t="shared" si="68"/>
        <v>16</v>
      </c>
      <c r="M58" s="72">
        <f t="shared" si="69"/>
        <v>8.64</v>
      </c>
      <c r="N58" s="72">
        <f t="shared" si="70"/>
        <v>7.36</v>
      </c>
      <c r="O58" s="36">
        <v>7</v>
      </c>
      <c r="P58" s="36">
        <v>7</v>
      </c>
      <c r="Q58" s="36">
        <v>7</v>
      </c>
      <c r="R58" s="36">
        <v>7</v>
      </c>
      <c r="S58" s="36">
        <v>7</v>
      </c>
      <c r="T58" s="81">
        <f t="shared" si="71"/>
        <v>35</v>
      </c>
      <c r="U58" s="72">
        <f t="shared" si="72"/>
        <v>18.55</v>
      </c>
      <c r="V58" s="72">
        <f t="shared" si="73"/>
        <v>16.45</v>
      </c>
      <c r="W58" s="36">
        <v>7</v>
      </c>
      <c r="X58" s="36">
        <v>7</v>
      </c>
      <c r="Y58" s="36">
        <v>7</v>
      </c>
      <c r="Z58" s="36">
        <v>7</v>
      </c>
      <c r="AA58" s="36">
        <v>5</v>
      </c>
      <c r="AB58" s="72">
        <f t="shared" si="74"/>
        <v>33</v>
      </c>
      <c r="AC58" s="72">
        <f t="shared" si="75"/>
        <v>16.5</v>
      </c>
      <c r="AD58" s="72">
        <f t="shared" si="76"/>
        <v>16.5</v>
      </c>
      <c r="AE58" s="36">
        <v>5</v>
      </c>
      <c r="AF58" s="36">
        <v>5</v>
      </c>
      <c r="AG58" s="36">
        <v>5</v>
      </c>
      <c r="AH58" s="36">
        <v>5</v>
      </c>
      <c r="AI58" s="36">
        <v>5</v>
      </c>
      <c r="AJ58" s="72">
        <f t="shared" si="77"/>
        <v>25</v>
      </c>
      <c r="AK58" s="72">
        <f t="shared" si="78"/>
        <v>13</v>
      </c>
      <c r="AL58" s="72">
        <f t="shared" si="79"/>
        <v>12</v>
      </c>
      <c r="AM58" s="36">
        <v>25</v>
      </c>
      <c r="AN58" s="72">
        <f t="shared" si="80"/>
        <v>14.000000000000002</v>
      </c>
      <c r="AO58" s="72">
        <f t="shared" si="81"/>
        <v>11</v>
      </c>
      <c r="AP58" s="36">
        <v>21</v>
      </c>
      <c r="AQ58" s="72">
        <f t="shared" si="82"/>
        <v>11.13</v>
      </c>
      <c r="AR58" s="72">
        <f t="shared" si="83"/>
        <v>9.87</v>
      </c>
      <c r="AS58" s="36">
        <v>20</v>
      </c>
      <c r="AT58" s="72">
        <f t="shared" si="84"/>
        <v>11.200000000000001</v>
      </c>
      <c r="AU58" s="72">
        <f t="shared" si="85"/>
        <v>8.8</v>
      </c>
      <c r="AV58" s="36">
        <v>17</v>
      </c>
      <c r="AW58" s="72">
        <f t="shared" si="86"/>
        <v>9.01</v>
      </c>
      <c r="AX58" s="72">
        <f t="shared" si="87"/>
        <v>7.989999999999999</v>
      </c>
      <c r="AY58" s="36">
        <v>13</v>
      </c>
      <c r="AZ58" s="72">
        <f t="shared" si="88"/>
        <v>7.15</v>
      </c>
      <c r="BA58" s="72">
        <f t="shared" si="89"/>
        <v>5.8500000000000005</v>
      </c>
      <c r="BB58" s="36">
        <v>9</v>
      </c>
      <c r="BC58" s="72">
        <f t="shared" si="90"/>
        <v>4.86</v>
      </c>
      <c r="BD58" s="72">
        <f t="shared" si="91"/>
        <v>4.140000000000001</v>
      </c>
      <c r="BE58" s="36">
        <v>7</v>
      </c>
      <c r="BF58" s="72">
        <f t="shared" si="92"/>
        <v>3.7800000000000002</v>
      </c>
      <c r="BG58" s="72">
        <f t="shared" si="93"/>
        <v>3.22</v>
      </c>
      <c r="BH58" s="36">
        <v>6</v>
      </c>
      <c r="BI58" s="72">
        <f t="shared" si="94"/>
        <v>3.18</v>
      </c>
      <c r="BJ58" s="72">
        <f t="shared" si="95"/>
        <v>2.82</v>
      </c>
      <c r="BK58" s="36">
        <v>5</v>
      </c>
      <c r="BL58" s="72">
        <f t="shared" si="96"/>
        <v>2.75</v>
      </c>
      <c r="BM58" s="72">
        <f t="shared" si="97"/>
        <v>2.25</v>
      </c>
      <c r="BN58" s="36">
        <v>4</v>
      </c>
      <c r="BO58" s="36">
        <v>3</v>
      </c>
      <c r="BP58" s="36">
        <v>2</v>
      </c>
      <c r="BQ58" s="36">
        <v>2</v>
      </c>
      <c r="BR58" s="72">
        <f t="shared" si="98"/>
        <v>11</v>
      </c>
      <c r="BS58" s="72">
        <f t="shared" si="99"/>
        <v>5.83</v>
      </c>
      <c r="BT58" s="72">
        <f t="shared" si="100"/>
        <v>5.17</v>
      </c>
      <c r="BU58" s="36">
        <v>105</v>
      </c>
      <c r="BV58" s="36">
        <v>10</v>
      </c>
      <c r="BW58" s="36">
        <v>9</v>
      </c>
    </row>
    <row r="59" spans="1:75" s="44" customFormat="1" ht="16.5" customHeight="1" thickBot="1">
      <c r="A59" s="28"/>
      <c r="B59" s="53"/>
      <c r="C59" s="41"/>
      <c r="D59" s="41"/>
      <c r="E59" s="73"/>
      <c r="F59" s="73"/>
      <c r="G59" s="73"/>
      <c r="H59" s="41"/>
      <c r="I59" s="41"/>
      <c r="J59" s="41"/>
      <c r="K59" s="41"/>
      <c r="L59" s="73"/>
      <c r="M59" s="73"/>
      <c r="N59" s="73"/>
      <c r="O59" s="41"/>
      <c r="P59" s="41"/>
      <c r="Q59" s="41"/>
      <c r="R59" s="41"/>
      <c r="S59" s="41"/>
      <c r="T59" s="73"/>
      <c r="U59" s="73"/>
      <c r="V59" s="73"/>
      <c r="W59" s="41"/>
      <c r="X59" s="41"/>
      <c r="Y59" s="41"/>
      <c r="Z59" s="41"/>
      <c r="AA59" s="41"/>
      <c r="AB59" s="73"/>
      <c r="AC59" s="73"/>
      <c r="AD59" s="73"/>
      <c r="AE59" s="41"/>
      <c r="AF59" s="41"/>
      <c r="AG59" s="41"/>
      <c r="AH59" s="41"/>
      <c r="AI59" s="41"/>
      <c r="AJ59" s="73"/>
      <c r="AK59" s="73"/>
      <c r="AL59" s="73"/>
      <c r="AM59" s="41"/>
      <c r="AN59" s="73"/>
      <c r="AO59" s="73"/>
      <c r="AP59" s="41"/>
      <c r="AQ59" s="73"/>
      <c r="AR59" s="73"/>
      <c r="AS59" s="41"/>
      <c r="AT59" s="73"/>
      <c r="AU59" s="73"/>
      <c r="AV59" s="41"/>
      <c r="AW59" s="73"/>
      <c r="AX59" s="73"/>
      <c r="AY59" s="41"/>
      <c r="AZ59" s="73"/>
      <c r="BA59" s="73"/>
      <c r="BB59" s="41"/>
      <c r="BC59" s="73"/>
      <c r="BD59" s="73"/>
      <c r="BE59" s="41"/>
      <c r="BF59" s="73"/>
      <c r="BG59" s="73"/>
      <c r="BH59" s="41"/>
      <c r="BI59" s="73"/>
      <c r="BJ59" s="73"/>
      <c r="BK59" s="41"/>
      <c r="BL59" s="73"/>
      <c r="BM59" s="73"/>
      <c r="BN59" s="41"/>
      <c r="BO59" s="41"/>
      <c r="BP59" s="41"/>
      <c r="BQ59" s="41"/>
      <c r="BR59" s="73"/>
      <c r="BS59" s="73"/>
      <c r="BT59" s="73"/>
      <c r="BU59" s="41"/>
      <c r="BV59" s="41"/>
      <c r="BW59" s="41"/>
    </row>
    <row r="60" spans="1:75" ht="16.5" customHeight="1" thickBot="1">
      <c r="A60" s="12" t="s">
        <v>54</v>
      </c>
      <c r="B60" s="27">
        <v>2950.3324830565816</v>
      </c>
      <c r="C60" s="26">
        <f aca="true" t="shared" si="101" ref="C60:AV60">SUM(C61:C63)</f>
        <v>5.159328259554685</v>
      </c>
      <c r="D60" s="26">
        <f t="shared" si="101"/>
        <v>58.840671740445316</v>
      </c>
      <c r="E60" s="70">
        <f t="shared" si="101"/>
        <v>64</v>
      </c>
      <c r="F60" s="70">
        <f t="shared" si="101"/>
        <v>37.12</v>
      </c>
      <c r="G60" s="70">
        <f t="shared" si="101"/>
        <v>26.88</v>
      </c>
      <c r="H60" s="26">
        <f t="shared" si="101"/>
        <v>63.99712192</v>
      </c>
      <c r="I60" s="26">
        <f t="shared" si="101"/>
        <v>63.99712192</v>
      </c>
      <c r="J60" s="26">
        <f t="shared" si="101"/>
        <v>64.99707695000001</v>
      </c>
      <c r="K60" s="26">
        <f t="shared" si="101"/>
        <v>64.99707695000001</v>
      </c>
      <c r="L60" s="70">
        <f t="shared" si="101"/>
        <v>129.99415390000001</v>
      </c>
      <c r="M60" s="70">
        <f t="shared" si="101"/>
        <v>70.19684310600002</v>
      </c>
      <c r="N60" s="70">
        <f t="shared" si="101"/>
        <v>59.797310794000005</v>
      </c>
      <c r="O60" s="26">
        <f t="shared" si="101"/>
        <v>65.999999999472</v>
      </c>
      <c r="P60" s="26">
        <f t="shared" si="101"/>
        <v>66.21668597874</v>
      </c>
      <c r="Q60" s="26">
        <f t="shared" si="101"/>
        <v>66.21668597874</v>
      </c>
      <c r="R60" s="26">
        <f t="shared" si="101"/>
        <v>66</v>
      </c>
      <c r="S60" s="26">
        <f t="shared" si="101"/>
        <v>66.71996909962999</v>
      </c>
      <c r="T60" s="70">
        <f t="shared" si="101"/>
        <v>331.153341056582</v>
      </c>
      <c r="U60" s="70">
        <f t="shared" si="101"/>
        <v>162.26513711772517</v>
      </c>
      <c r="V60" s="70">
        <f t="shared" si="101"/>
        <v>168.88820393885683</v>
      </c>
      <c r="W60" s="26">
        <f t="shared" si="101"/>
        <v>67</v>
      </c>
      <c r="X60" s="26">
        <f t="shared" si="101"/>
        <v>66</v>
      </c>
      <c r="Y60" s="26">
        <f t="shared" si="101"/>
        <v>66</v>
      </c>
      <c r="Z60" s="26">
        <f t="shared" si="101"/>
        <v>66</v>
      </c>
      <c r="AA60" s="26">
        <f t="shared" si="101"/>
        <v>67</v>
      </c>
      <c r="AB60" s="70">
        <f t="shared" si="101"/>
        <v>332</v>
      </c>
      <c r="AC60" s="70">
        <f t="shared" si="101"/>
        <v>182.60000000000002</v>
      </c>
      <c r="AD60" s="70">
        <f t="shared" si="101"/>
        <v>149.4</v>
      </c>
      <c r="AE60" s="26">
        <f t="shared" si="101"/>
        <v>66.179142</v>
      </c>
      <c r="AF60" s="26">
        <f t="shared" si="101"/>
        <v>67</v>
      </c>
      <c r="AG60" s="26">
        <f t="shared" si="101"/>
        <v>66</v>
      </c>
      <c r="AH60" s="26">
        <f t="shared" si="101"/>
        <v>66</v>
      </c>
      <c r="AI60" s="26">
        <f t="shared" si="101"/>
        <v>64</v>
      </c>
      <c r="AJ60" s="70">
        <f t="shared" si="101"/>
        <v>329.179142</v>
      </c>
      <c r="AK60" s="70">
        <f t="shared" si="101"/>
        <v>184.34031952</v>
      </c>
      <c r="AL60" s="70">
        <f t="shared" si="101"/>
        <v>144.83882247999998</v>
      </c>
      <c r="AM60" s="26">
        <f t="shared" si="101"/>
        <v>305</v>
      </c>
      <c r="AN60" s="70">
        <f t="shared" si="101"/>
        <v>170.8</v>
      </c>
      <c r="AO60" s="70">
        <f t="shared" si="101"/>
        <v>134.20000000000002</v>
      </c>
      <c r="AP60" s="26">
        <f t="shared" si="101"/>
        <v>275</v>
      </c>
      <c r="AQ60" s="70">
        <f t="shared" si="101"/>
        <v>165</v>
      </c>
      <c r="AR60" s="70">
        <f t="shared" si="101"/>
        <v>110.00000000000001</v>
      </c>
      <c r="AS60" s="26">
        <f t="shared" si="101"/>
        <v>241</v>
      </c>
      <c r="AT60" s="70">
        <f t="shared" si="101"/>
        <v>139.77999999999997</v>
      </c>
      <c r="AU60" s="70">
        <f t="shared" si="101"/>
        <v>101.22</v>
      </c>
      <c r="AV60" s="26">
        <f t="shared" si="101"/>
        <v>204</v>
      </c>
      <c r="AW60" s="70">
        <f aca="true" t="shared" si="102" ref="AW60:BT60">SUM(AW61:AW63)</f>
        <v>118.32</v>
      </c>
      <c r="AX60" s="70">
        <f t="shared" si="102"/>
        <v>85.67999999999999</v>
      </c>
      <c r="AY60" s="26">
        <f t="shared" si="102"/>
        <v>156</v>
      </c>
      <c r="AZ60" s="70">
        <f t="shared" si="102"/>
        <v>88.91999999999999</v>
      </c>
      <c r="BA60" s="70">
        <f t="shared" si="102"/>
        <v>67.08</v>
      </c>
      <c r="BB60" s="26">
        <f t="shared" si="102"/>
        <v>116</v>
      </c>
      <c r="BC60" s="70">
        <f t="shared" si="102"/>
        <v>66.11999999999999</v>
      </c>
      <c r="BD60" s="70">
        <f t="shared" si="102"/>
        <v>49.88</v>
      </c>
      <c r="BE60" s="26">
        <f t="shared" si="102"/>
        <v>91</v>
      </c>
      <c r="BF60" s="70">
        <f t="shared" si="102"/>
        <v>42.769999999999996</v>
      </c>
      <c r="BG60" s="70">
        <f t="shared" si="102"/>
        <v>48.230000000000004</v>
      </c>
      <c r="BH60" s="26">
        <f t="shared" si="102"/>
        <v>73</v>
      </c>
      <c r="BI60" s="70">
        <f t="shared" si="102"/>
        <v>37.23</v>
      </c>
      <c r="BJ60" s="70">
        <f t="shared" si="102"/>
        <v>35.77</v>
      </c>
      <c r="BK60" s="26">
        <f t="shared" si="102"/>
        <v>58</v>
      </c>
      <c r="BL60" s="70">
        <f t="shared" si="102"/>
        <v>31.32</v>
      </c>
      <c r="BM60" s="70">
        <f t="shared" si="102"/>
        <v>26.68</v>
      </c>
      <c r="BN60" s="26">
        <f t="shared" si="102"/>
        <v>44</v>
      </c>
      <c r="BO60" s="26">
        <f t="shared" si="102"/>
        <v>32</v>
      </c>
      <c r="BP60" s="26">
        <f t="shared" si="102"/>
        <v>22</v>
      </c>
      <c r="BQ60" s="26">
        <f t="shared" si="102"/>
        <v>19</v>
      </c>
      <c r="BR60" s="70">
        <f t="shared" si="102"/>
        <v>117</v>
      </c>
      <c r="BS60" s="70">
        <f t="shared" si="102"/>
        <v>65.52000000000001</v>
      </c>
      <c r="BT60" s="70">
        <f t="shared" si="102"/>
        <v>63.18</v>
      </c>
      <c r="BU60" s="26">
        <v>789.9999999936799</v>
      </c>
      <c r="BV60" s="26">
        <v>82.999999999336</v>
      </c>
      <c r="BW60" s="26">
        <v>65.999999999472</v>
      </c>
    </row>
    <row r="61" spans="1:75" ht="16.5" customHeight="1">
      <c r="A61" s="35" t="s">
        <v>55</v>
      </c>
      <c r="B61" s="37">
        <v>1475.37002703585</v>
      </c>
      <c r="C61" s="36">
        <v>3</v>
      </c>
      <c r="D61" s="36">
        <v>29</v>
      </c>
      <c r="E61" s="72">
        <f>SUM(C61:D61)</f>
        <v>32</v>
      </c>
      <c r="F61" s="72">
        <f>+E61*0.58</f>
        <v>18.56</v>
      </c>
      <c r="G61" s="72">
        <f>+E61*0.42</f>
        <v>13.44</v>
      </c>
      <c r="H61" s="36">
        <v>31.9998912</v>
      </c>
      <c r="I61" s="36">
        <v>31.9998912</v>
      </c>
      <c r="J61" s="36">
        <v>32.4998895</v>
      </c>
      <c r="K61" s="36">
        <v>32.4998895</v>
      </c>
      <c r="L61" s="72">
        <f>SUM(J61:K61)</f>
        <v>64.999779</v>
      </c>
      <c r="M61" s="72">
        <f>+L61*0.54</f>
        <v>35.099880660000004</v>
      </c>
      <c r="N61" s="72">
        <f>+L61*0.46</f>
        <v>29.899898340000004</v>
      </c>
      <c r="O61" s="36">
        <v>33.21668597874</v>
      </c>
      <c r="P61" s="36">
        <v>33.21668597874</v>
      </c>
      <c r="Q61" s="36">
        <v>33.21668597874</v>
      </c>
      <c r="R61" s="36">
        <v>33</v>
      </c>
      <c r="S61" s="36">
        <v>33.71996909963</v>
      </c>
      <c r="T61" s="72">
        <f>SUM(O61:S61)</f>
        <v>166.37002703585</v>
      </c>
      <c r="U61" s="72">
        <f>+T61*0.49</f>
        <v>81.5213132475665</v>
      </c>
      <c r="V61" s="72">
        <f>+T61*0.51</f>
        <v>84.8487137882835</v>
      </c>
      <c r="W61" s="36">
        <v>34</v>
      </c>
      <c r="X61" s="36">
        <v>33</v>
      </c>
      <c r="Y61" s="36">
        <v>34</v>
      </c>
      <c r="Z61" s="36">
        <v>33</v>
      </c>
      <c r="AA61" s="36">
        <v>34</v>
      </c>
      <c r="AB61" s="72">
        <f>SUM(W61:AA61)</f>
        <v>168</v>
      </c>
      <c r="AC61" s="72">
        <f>+AB61*0.55</f>
        <v>92.4</v>
      </c>
      <c r="AD61" s="72">
        <f>+AB61*0.45</f>
        <v>75.60000000000001</v>
      </c>
      <c r="AE61" s="36">
        <v>33</v>
      </c>
      <c r="AF61" s="36">
        <v>34</v>
      </c>
      <c r="AG61" s="36">
        <v>33</v>
      </c>
      <c r="AH61" s="36">
        <v>33</v>
      </c>
      <c r="AI61" s="36">
        <v>32</v>
      </c>
      <c r="AJ61" s="72">
        <f>SUM(AE61:AI61)</f>
        <v>165</v>
      </c>
      <c r="AK61" s="72">
        <f>+AJ61*0.56</f>
        <v>92.4</v>
      </c>
      <c r="AL61" s="72">
        <f>+AJ61*0.44</f>
        <v>72.6</v>
      </c>
      <c r="AM61" s="36">
        <v>152</v>
      </c>
      <c r="AN61" s="72">
        <f>+AM61*0.56</f>
        <v>85.12</v>
      </c>
      <c r="AO61" s="72">
        <f>+AM61*0.44</f>
        <v>66.88</v>
      </c>
      <c r="AP61" s="36">
        <v>138</v>
      </c>
      <c r="AQ61" s="72">
        <f>+AP61*0.6</f>
        <v>82.8</v>
      </c>
      <c r="AR61" s="72">
        <f>+AP61*0.4</f>
        <v>55.2</v>
      </c>
      <c r="AS61" s="36">
        <v>120</v>
      </c>
      <c r="AT61" s="72">
        <f>+AS61*0.58</f>
        <v>69.6</v>
      </c>
      <c r="AU61" s="72">
        <f>+AS61*0.42</f>
        <v>50.4</v>
      </c>
      <c r="AV61" s="36">
        <v>102</v>
      </c>
      <c r="AW61" s="72">
        <f>+AV61*0.58</f>
        <v>59.16</v>
      </c>
      <c r="AX61" s="72">
        <f>+AV61*0.42</f>
        <v>42.839999999999996</v>
      </c>
      <c r="AY61" s="36">
        <v>78</v>
      </c>
      <c r="AZ61" s="72">
        <f>+AY61*0.57</f>
        <v>44.459999999999994</v>
      </c>
      <c r="BA61" s="72">
        <f>+AY61*0.43</f>
        <v>33.54</v>
      </c>
      <c r="BB61" s="36">
        <v>58</v>
      </c>
      <c r="BC61" s="72">
        <f>+BB61*0.57</f>
        <v>33.059999999999995</v>
      </c>
      <c r="BD61" s="72">
        <f>+BB61*0.43</f>
        <v>24.94</v>
      </c>
      <c r="BE61" s="36">
        <v>45</v>
      </c>
      <c r="BF61" s="72">
        <f>+BE61*0.47</f>
        <v>21.15</v>
      </c>
      <c r="BG61" s="72">
        <f>+BE61*0.53</f>
        <v>23.85</v>
      </c>
      <c r="BH61" s="36">
        <v>36</v>
      </c>
      <c r="BI61" s="72">
        <f>+BH61*0.51</f>
        <v>18.36</v>
      </c>
      <c r="BJ61" s="72">
        <f>+BH61*0.49</f>
        <v>17.64</v>
      </c>
      <c r="BK61" s="36">
        <v>29</v>
      </c>
      <c r="BL61" s="72">
        <f>+BK61*0.54</f>
        <v>15.66</v>
      </c>
      <c r="BM61" s="72">
        <f>+BK61*0.46</f>
        <v>13.34</v>
      </c>
      <c r="BN61" s="36">
        <v>22</v>
      </c>
      <c r="BO61" s="36">
        <v>16</v>
      </c>
      <c r="BP61" s="36">
        <v>11</v>
      </c>
      <c r="BQ61" s="36">
        <v>9</v>
      </c>
      <c r="BR61" s="72">
        <f>SUM(BN61:BQ61)</f>
        <v>58</v>
      </c>
      <c r="BS61" s="72">
        <f>+BR61*0.56</f>
        <v>32.480000000000004</v>
      </c>
      <c r="BT61" s="72">
        <f>+BR61*0.54</f>
        <v>31.32</v>
      </c>
      <c r="BU61" s="36">
        <v>397.5936655031</v>
      </c>
      <c r="BV61" s="36">
        <v>41.77249903387</v>
      </c>
      <c r="BW61" s="36">
        <v>33.21668597874</v>
      </c>
    </row>
    <row r="62" spans="1:75" ht="16.5" customHeight="1">
      <c r="A62" s="35" t="s">
        <v>56</v>
      </c>
      <c r="B62" s="37">
        <v>798.742757821492</v>
      </c>
      <c r="C62" s="36">
        <v>1</v>
      </c>
      <c r="D62" s="36">
        <v>16</v>
      </c>
      <c r="E62" s="72">
        <f>SUM(C62:D62)</f>
        <v>17</v>
      </c>
      <c r="F62" s="72">
        <f>+E62*0.58</f>
        <v>9.86</v>
      </c>
      <c r="G62" s="72">
        <f>+E62*0.42</f>
        <v>7.14</v>
      </c>
      <c r="H62" s="36">
        <v>17.27806272</v>
      </c>
      <c r="I62" s="36">
        <v>17.27806272</v>
      </c>
      <c r="J62" s="36">
        <v>17.54803245</v>
      </c>
      <c r="K62" s="36">
        <v>17.54803245</v>
      </c>
      <c r="L62" s="72">
        <f>SUM(J62:K62)</f>
        <v>35.0960649</v>
      </c>
      <c r="M62" s="72">
        <f>+L62*0.54</f>
        <v>18.951875046</v>
      </c>
      <c r="N62" s="72">
        <f>+L62*0.46</f>
        <v>16.144189854</v>
      </c>
      <c r="O62" s="36">
        <v>17.742757821492</v>
      </c>
      <c r="P62" s="36">
        <v>18</v>
      </c>
      <c r="Q62" s="36">
        <v>18</v>
      </c>
      <c r="R62" s="36">
        <v>18</v>
      </c>
      <c r="S62" s="36">
        <v>18</v>
      </c>
      <c r="T62" s="72">
        <f>SUM(O62:S62)</f>
        <v>89.742757821492</v>
      </c>
      <c r="U62" s="72">
        <f>+T62*0.49</f>
        <v>43.97395133253108</v>
      </c>
      <c r="V62" s="72">
        <f>+T62*0.51</f>
        <v>45.76880648896093</v>
      </c>
      <c r="W62" s="36">
        <v>18</v>
      </c>
      <c r="X62" s="36">
        <v>18</v>
      </c>
      <c r="Y62" s="36">
        <v>17</v>
      </c>
      <c r="Z62" s="36">
        <v>18</v>
      </c>
      <c r="AA62" s="36">
        <v>18</v>
      </c>
      <c r="AB62" s="72">
        <f>SUM(W62:AA62)</f>
        <v>89</v>
      </c>
      <c r="AC62" s="72">
        <f>+AB62*0.55</f>
        <v>48.95</v>
      </c>
      <c r="AD62" s="72">
        <f>+AB62*0.45</f>
        <v>40.050000000000004</v>
      </c>
      <c r="AE62" s="36">
        <v>18</v>
      </c>
      <c r="AF62" s="36">
        <v>18</v>
      </c>
      <c r="AG62" s="36">
        <v>18</v>
      </c>
      <c r="AH62" s="36">
        <v>18</v>
      </c>
      <c r="AI62" s="36">
        <v>17</v>
      </c>
      <c r="AJ62" s="72">
        <f>SUM(AE62:AI62)</f>
        <v>89</v>
      </c>
      <c r="AK62" s="72">
        <f>+AJ62*0.56</f>
        <v>49.84</v>
      </c>
      <c r="AL62" s="72">
        <f>+AJ62*0.44</f>
        <v>39.160000000000004</v>
      </c>
      <c r="AM62" s="36">
        <v>83</v>
      </c>
      <c r="AN62" s="72">
        <f>+AM62*0.56</f>
        <v>46.480000000000004</v>
      </c>
      <c r="AO62" s="72">
        <f>+AM62*0.44</f>
        <v>36.52</v>
      </c>
      <c r="AP62" s="36">
        <v>74</v>
      </c>
      <c r="AQ62" s="72">
        <f>+AP62*0.6</f>
        <v>44.4</v>
      </c>
      <c r="AR62" s="72">
        <f>+AP62*0.4</f>
        <v>29.6</v>
      </c>
      <c r="AS62" s="36">
        <v>65</v>
      </c>
      <c r="AT62" s="72">
        <f>+AS62*0.58</f>
        <v>37.699999999999996</v>
      </c>
      <c r="AU62" s="72">
        <f>+AS62*0.42</f>
        <v>27.3</v>
      </c>
      <c r="AV62" s="36">
        <v>55</v>
      </c>
      <c r="AW62" s="72">
        <f>+AV62*0.58</f>
        <v>31.9</v>
      </c>
      <c r="AX62" s="72">
        <f>+AV62*0.42</f>
        <v>23.099999999999998</v>
      </c>
      <c r="AY62" s="36">
        <v>42</v>
      </c>
      <c r="AZ62" s="72">
        <f>+AY62*0.57</f>
        <v>23.939999999999998</v>
      </c>
      <c r="BA62" s="72">
        <f>+AY62*0.43</f>
        <v>18.06</v>
      </c>
      <c r="BB62" s="36">
        <v>31</v>
      </c>
      <c r="BC62" s="72">
        <f>+BB62*0.57</f>
        <v>17.669999999999998</v>
      </c>
      <c r="BD62" s="72">
        <f>+BB62*0.43</f>
        <v>13.33</v>
      </c>
      <c r="BE62" s="36">
        <v>25</v>
      </c>
      <c r="BF62" s="72">
        <f>+BE62*0.47</f>
        <v>11.75</v>
      </c>
      <c r="BG62" s="72">
        <f>+BE62*0.53</f>
        <v>13.25</v>
      </c>
      <c r="BH62" s="36">
        <v>20</v>
      </c>
      <c r="BI62" s="72">
        <f>+BH62*0.51</f>
        <v>10.2</v>
      </c>
      <c r="BJ62" s="72">
        <f>+BH62*0.49</f>
        <v>9.8</v>
      </c>
      <c r="BK62" s="36">
        <v>16</v>
      </c>
      <c r="BL62" s="72">
        <f>+BK62*0.54</f>
        <v>8.64</v>
      </c>
      <c r="BM62" s="72">
        <f>+BK62*0.46</f>
        <v>7.36</v>
      </c>
      <c r="BN62" s="36">
        <v>12</v>
      </c>
      <c r="BO62" s="36">
        <v>9</v>
      </c>
      <c r="BP62" s="36">
        <v>6</v>
      </c>
      <c r="BQ62" s="36">
        <v>6</v>
      </c>
      <c r="BR62" s="72">
        <f>SUM(BN62:BQ62)</f>
        <v>33</v>
      </c>
      <c r="BS62" s="72">
        <f>+BR62*0.56</f>
        <v>18.48</v>
      </c>
      <c r="BT62" s="72">
        <f>+BR62*0.54</f>
        <v>17.82</v>
      </c>
      <c r="BU62" s="36">
        <v>212.37543452998</v>
      </c>
      <c r="BV62" s="36">
        <v>22.312862108846</v>
      </c>
      <c r="BW62" s="36">
        <v>17.742757821492</v>
      </c>
    </row>
    <row r="63" spans="1:75" ht="16.5" customHeight="1">
      <c r="A63" s="35" t="s">
        <v>57</v>
      </c>
      <c r="B63" s="37">
        <v>676.2196981992399</v>
      </c>
      <c r="C63" s="36">
        <v>1.1593282595546845</v>
      </c>
      <c r="D63" s="36">
        <v>13.840671740445316</v>
      </c>
      <c r="E63" s="72">
        <f>SUM(C63:D63)</f>
        <v>15</v>
      </c>
      <c r="F63" s="72">
        <f>+E63*0.58</f>
        <v>8.7</v>
      </c>
      <c r="G63" s="72">
        <f>+E63*0.42</f>
        <v>6.3</v>
      </c>
      <c r="H63" s="36">
        <v>14.719168</v>
      </c>
      <c r="I63" s="36">
        <v>14.719168</v>
      </c>
      <c r="J63" s="36">
        <v>14.949155000000001</v>
      </c>
      <c r="K63" s="36">
        <v>14.949155000000001</v>
      </c>
      <c r="L63" s="72">
        <f>SUM(J63:K63)</f>
        <v>29.898310000000002</v>
      </c>
      <c r="M63" s="72">
        <f>+L63*0.54</f>
        <v>16.1450874</v>
      </c>
      <c r="N63" s="72">
        <f>+L63*0.46</f>
        <v>13.7532226</v>
      </c>
      <c r="O63" s="36">
        <v>15.04055619924</v>
      </c>
      <c r="P63" s="36">
        <v>15</v>
      </c>
      <c r="Q63" s="36">
        <v>15</v>
      </c>
      <c r="R63" s="36">
        <v>15</v>
      </c>
      <c r="S63" s="36">
        <v>15</v>
      </c>
      <c r="T63" s="72">
        <f>SUM(O63:S63)</f>
        <v>75.04055619924</v>
      </c>
      <c r="U63" s="72">
        <f>+T63*0.49</f>
        <v>36.7698725376276</v>
      </c>
      <c r="V63" s="72">
        <f>+T63*0.51</f>
        <v>38.2706836616124</v>
      </c>
      <c r="W63" s="36">
        <v>15</v>
      </c>
      <c r="X63" s="36">
        <v>15</v>
      </c>
      <c r="Y63" s="36">
        <v>15</v>
      </c>
      <c r="Z63" s="36">
        <v>15</v>
      </c>
      <c r="AA63" s="36">
        <v>15</v>
      </c>
      <c r="AB63" s="72">
        <f>SUM(W63:AA63)</f>
        <v>75</v>
      </c>
      <c r="AC63" s="72">
        <f>+AB63*0.55</f>
        <v>41.25</v>
      </c>
      <c r="AD63" s="72">
        <f>+AB63*0.45</f>
        <v>33.75</v>
      </c>
      <c r="AE63" s="36">
        <v>15.179141999999999</v>
      </c>
      <c r="AF63" s="36">
        <v>15</v>
      </c>
      <c r="AG63" s="36">
        <v>15</v>
      </c>
      <c r="AH63" s="36">
        <v>15</v>
      </c>
      <c r="AI63" s="36">
        <v>15</v>
      </c>
      <c r="AJ63" s="72">
        <f>SUM(AE63:AI63)</f>
        <v>75.179142</v>
      </c>
      <c r="AK63" s="72">
        <f>+AJ63*0.56</f>
        <v>42.100319520000006</v>
      </c>
      <c r="AL63" s="72">
        <f>+AJ63*0.44</f>
        <v>33.07882248</v>
      </c>
      <c r="AM63" s="36">
        <v>70</v>
      </c>
      <c r="AN63" s="72">
        <f>+AM63*0.56</f>
        <v>39.2</v>
      </c>
      <c r="AO63" s="72">
        <f>+AM63*0.44</f>
        <v>30.8</v>
      </c>
      <c r="AP63" s="36">
        <v>63</v>
      </c>
      <c r="AQ63" s="72">
        <f>+AP63*0.6</f>
        <v>37.8</v>
      </c>
      <c r="AR63" s="72">
        <f>+AP63*0.4</f>
        <v>25.200000000000003</v>
      </c>
      <c r="AS63" s="36">
        <v>56</v>
      </c>
      <c r="AT63" s="72">
        <f>+AS63*0.58</f>
        <v>32.48</v>
      </c>
      <c r="AU63" s="72">
        <f>+AS63*0.42</f>
        <v>23.52</v>
      </c>
      <c r="AV63" s="36">
        <v>47</v>
      </c>
      <c r="AW63" s="72">
        <f>+AV63*0.58</f>
        <v>27.259999999999998</v>
      </c>
      <c r="AX63" s="72">
        <f>+AV63*0.42</f>
        <v>19.74</v>
      </c>
      <c r="AY63" s="36">
        <v>36</v>
      </c>
      <c r="AZ63" s="72">
        <f>+AY63*0.57</f>
        <v>20.52</v>
      </c>
      <c r="BA63" s="72">
        <f>+AY63*0.43</f>
        <v>15.48</v>
      </c>
      <c r="BB63" s="36">
        <v>27</v>
      </c>
      <c r="BC63" s="72">
        <f>+BB63*0.57</f>
        <v>15.389999999999999</v>
      </c>
      <c r="BD63" s="72">
        <f>+BB63*0.43</f>
        <v>11.61</v>
      </c>
      <c r="BE63" s="36">
        <v>21</v>
      </c>
      <c r="BF63" s="72">
        <f>+BE63*0.47</f>
        <v>9.87</v>
      </c>
      <c r="BG63" s="72">
        <f>+BE63*0.53</f>
        <v>11.13</v>
      </c>
      <c r="BH63" s="36">
        <v>17</v>
      </c>
      <c r="BI63" s="72">
        <f>+BH63*0.51</f>
        <v>8.67</v>
      </c>
      <c r="BJ63" s="72">
        <f>+BH63*0.49</f>
        <v>8.33</v>
      </c>
      <c r="BK63" s="36">
        <v>13</v>
      </c>
      <c r="BL63" s="72">
        <f>+BK63*0.54</f>
        <v>7.0200000000000005</v>
      </c>
      <c r="BM63" s="72">
        <f>+BK63*0.46</f>
        <v>5.98</v>
      </c>
      <c r="BN63" s="36">
        <v>10</v>
      </c>
      <c r="BO63" s="36">
        <v>7</v>
      </c>
      <c r="BP63" s="36">
        <v>5</v>
      </c>
      <c r="BQ63" s="36">
        <v>4</v>
      </c>
      <c r="BR63" s="72">
        <f>SUM(BN63:BQ63)</f>
        <v>26</v>
      </c>
      <c r="BS63" s="72">
        <f>+BR63*0.56</f>
        <v>14.560000000000002</v>
      </c>
      <c r="BT63" s="72">
        <f>+BR63*0.54</f>
        <v>14.040000000000001</v>
      </c>
      <c r="BU63" s="36">
        <v>180.0308999606</v>
      </c>
      <c r="BV63" s="36">
        <v>18.914638856619998</v>
      </c>
      <c r="BW63" s="36">
        <v>15.04055619924</v>
      </c>
    </row>
    <row r="64" spans="1:75" ht="16.5" customHeight="1" thickBot="1">
      <c r="A64" s="35"/>
      <c r="B64" s="45"/>
      <c r="C64" s="36"/>
      <c r="D64" s="36"/>
      <c r="E64" s="72"/>
      <c r="F64" s="72"/>
      <c r="G64" s="72"/>
      <c r="H64" s="36"/>
      <c r="I64" s="36"/>
      <c r="J64" s="36"/>
      <c r="K64" s="36"/>
      <c r="L64" s="72"/>
      <c r="M64" s="72"/>
      <c r="N64" s="72"/>
      <c r="O64" s="36"/>
      <c r="P64" s="36"/>
      <c r="Q64" s="36"/>
      <c r="R64" s="36"/>
      <c r="S64" s="36"/>
      <c r="T64" s="72"/>
      <c r="U64" s="72"/>
      <c r="V64" s="72"/>
      <c r="W64" s="36"/>
      <c r="X64" s="36"/>
      <c r="Y64" s="36"/>
      <c r="Z64" s="36"/>
      <c r="AA64" s="36"/>
      <c r="AB64" s="72"/>
      <c r="AC64" s="72"/>
      <c r="AD64" s="72"/>
      <c r="AE64" s="36"/>
      <c r="AF64" s="36"/>
      <c r="AG64" s="36"/>
      <c r="AH64" s="36"/>
      <c r="AI64" s="36"/>
      <c r="AJ64" s="72"/>
      <c r="AK64" s="72"/>
      <c r="AL64" s="72"/>
      <c r="AM64" s="36"/>
      <c r="AN64" s="72"/>
      <c r="AO64" s="72"/>
      <c r="AP64" s="36"/>
      <c r="AQ64" s="72"/>
      <c r="AR64" s="72"/>
      <c r="AS64" s="36"/>
      <c r="AT64" s="72"/>
      <c r="AU64" s="72"/>
      <c r="AV64" s="36"/>
      <c r="AW64" s="72"/>
      <c r="AX64" s="72"/>
      <c r="AY64" s="36"/>
      <c r="AZ64" s="72"/>
      <c r="BA64" s="72"/>
      <c r="BB64" s="36"/>
      <c r="BC64" s="72"/>
      <c r="BD64" s="72"/>
      <c r="BE64" s="36"/>
      <c r="BF64" s="72"/>
      <c r="BG64" s="72"/>
      <c r="BH64" s="36"/>
      <c r="BI64" s="72"/>
      <c r="BJ64" s="72"/>
      <c r="BK64" s="36"/>
      <c r="BL64" s="72"/>
      <c r="BM64" s="72"/>
      <c r="BN64" s="36"/>
      <c r="BO64" s="36"/>
      <c r="BP64" s="36"/>
      <c r="BQ64" s="36"/>
      <c r="BR64" s="72"/>
      <c r="BS64" s="72"/>
      <c r="BT64" s="72"/>
      <c r="BU64" s="36"/>
      <c r="BV64" s="36"/>
      <c r="BW64" s="36"/>
    </row>
    <row r="65" spans="1:75" ht="16.5" customHeight="1" thickBot="1">
      <c r="A65" s="12" t="s">
        <v>58</v>
      </c>
      <c r="B65" s="26">
        <v>39651.9030362</v>
      </c>
      <c r="C65" s="26">
        <f>SUM(C67+C70+C73+C80)</f>
        <v>66.54364480000001</v>
      </c>
      <c r="D65" s="26">
        <f>SUM(D67+D70+D73+D80)</f>
        <v>791.4563552</v>
      </c>
      <c r="E65" s="70">
        <f>SUM(C65+D65)</f>
        <v>858</v>
      </c>
      <c r="F65" s="70">
        <f>+E65*0.51</f>
        <v>437.58</v>
      </c>
      <c r="G65" s="70">
        <f>+E65*0.49</f>
        <v>420.42</v>
      </c>
      <c r="H65" s="26">
        <f>SUM(H67+H70+H73+H80)</f>
        <v>857</v>
      </c>
      <c r="I65" s="26">
        <f>SUM(I67+I70+I73+I80)</f>
        <v>865</v>
      </c>
      <c r="J65" s="26">
        <f>SUM(J67+J70+J73+J80)</f>
        <v>873</v>
      </c>
      <c r="K65" s="26">
        <f>SUM(K67+K70+K73+K80)</f>
        <v>880.3642236000001</v>
      </c>
      <c r="L65" s="70">
        <f>SUM(J65+K65)</f>
        <v>1753.3642236</v>
      </c>
      <c r="M65" s="70">
        <f>+L65*0.51</f>
        <v>894.215754036</v>
      </c>
      <c r="N65" s="70">
        <f>+L65*0.49</f>
        <v>859.148469564</v>
      </c>
      <c r="O65" s="26">
        <f aca="true" t="shared" si="103" ref="O65:AV65">SUM(O67+O70+O73+O80)</f>
        <v>885</v>
      </c>
      <c r="P65" s="26">
        <f t="shared" si="103"/>
        <v>889</v>
      </c>
      <c r="Q65" s="26">
        <f t="shared" si="103"/>
        <v>891</v>
      </c>
      <c r="R65" s="26">
        <f t="shared" si="103"/>
        <v>892.880395</v>
      </c>
      <c r="S65" s="26">
        <f t="shared" si="103"/>
        <v>894.4223042</v>
      </c>
      <c r="T65" s="70">
        <f t="shared" si="103"/>
        <v>4452.3026992</v>
      </c>
      <c r="U65" s="70">
        <f t="shared" si="103"/>
        <v>2460.246194152</v>
      </c>
      <c r="V65" s="70">
        <f t="shared" si="103"/>
        <v>1992.056505048</v>
      </c>
      <c r="W65" s="26">
        <f t="shared" si="103"/>
        <v>892.798865</v>
      </c>
      <c r="X65" s="26">
        <f t="shared" si="103"/>
        <v>891</v>
      </c>
      <c r="Y65" s="26">
        <f t="shared" si="103"/>
        <v>891</v>
      </c>
      <c r="Z65" s="26">
        <f t="shared" si="103"/>
        <v>892</v>
      </c>
      <c r="AA65" s="26">
        <f t="shared" si="103"/>
        <v>893</v>
      </c>
      <c r="AB65" s="70">
        <f t="shared" si="103"/>
        <v>4459.798865</v>
      </c>
      <c r="AC65" s="70">
        <f t="shared" si="103"/>
        <v>2292.8994325</v>
      </c>
      <c r="AD65" s="70">
        <f t="shared" si="103"/>
        <v>2166.8994325</v>
      </c>
      <c r="AE65" s="26">
        <f t="shared" si="103"/>
        <v>893.880395</v>
      </c>
      <c r="AF65" s="26">
        <f t="shared" si="103"/>
        <v>892.880395</v>
      </c>
      <c r="AG65" s="26">
        <f t="shared" si="103"/>
        <v>889</v>
      </c>
      <c r="AH65" s="26">
        <f t="shared" si="103"/>
        <v>880.1464</v>
      </c>
      <c r="AI65" s="26">
        <f t="shared" si="103"/>
        <v>867</v>
      </c>
      <c r="AJ65" s="70">
        <f t="shared" si="103"/>
        <v>4422.90719</v>
      </c>
      <c r="AK65" s="70">
        <f t="shared" si="103"/>
        <v>2651.8398826</v>
      </c>
      <c r="AL65" s="70">
        <f t="shared" si="103"/>
        <v>1771.0673074000001</v>
      </c>
      <c r="AM65" s="26">
        <f t="shared" si="103"/>
        <v>4114</v>
      </c>
      <c r="AN65" s="70">
        <f t="shared" si="103"/>
        <v>2340.8599999999997</v>
      </c>
      <c r="AO65" s="70">
        <f t="shared" si="103"/>
        <v>1773.14</v>
      </c>
      <c r="AP65" s="26">
        <f t="shared" si="103"/>
        <v>3700</v>
      </c>
      <c r="AQ65" s="70">
        <f t="shared" si="103"/>
        <v>1969.0099999999998</v>
      </c>
      <c r="AR65" s="70">
        <f t="shared" si="103"/>
        <v>1730.9900000000002</v>
      </c>
      <c r="AS65" s="26">
        <f t="shared" si="103"/>
        <v>3245</v>
      </c>
      <c r="AT65" s="70">
        <f t="shared" si="103"/>
        <v>1731.7400000000002</v>
      </c>
      <c r="AU65" s="70">
        <f t="shared" si="103"/>
        <v>1513.2599999999998</v>
      </c>
      <c r="AV65" s="26">
        <f t="shared" si="103"/>
        <v>2735</v>
      </c>
      <c r="AW65" s="70">
        <f aca="true" t="shared" si="104" ref="AW65:BT65">SUM(AW67+AW70+AW73+AW80)</f>
        <v>1455.29</v>
      </c>
      <c r="AX65" s="70">
        <f t="shared" si="104"/>
        <v>1279.71</v>
      </c>
      <c r="AY65" s="26">
        <f t="shared" si="104"/>
        <v>2100</v>
      </c>
      <c r="AZ65" s="70">
        <f t="shared" si="104"/>
        <v>1234.73</v>
      </c>
      <c r="BA65" s="70">
        <f t="shared" si="104"/>
        <v>865.27</v>
      </c>
      <c r="BB65" s="26">
        <f t="shared" si="104"/>
        <v>1556</v>
      </c>
      <c r="BC65" s="70">
        <f t="shared" si="104"/>
        <v>876.9999999999999</v>
      </c>
      <c r="BD65" s="70">
        <f t="shared" si="104"/>
        <v>679.0000000000001</v>
      </c>
      <c r="BE65" s="26">
        <f t="shared" si="104"/>
        <v>1221</v>
      </c>
      <c r="BF65" s="70">
        <f t="shared" si="104"/>
        <v>672.3000000000001</v>
      </c>
      <c r="BG65" s="70">
        <f t="shared" si="104"/>
        <v>548.7</v>
      </c>
      <c r="BH65" s="26">
        <f t="shared" si="104"/>
        <v>980</v>
      </c>
      <c r="BI65" s="70">
        <f t="shared" si="104"/>
        <v>579.07</v>
      </c>
      <c r="BJ65" s="70">
        <f t="shared" si="104"/>
        <v>400.93</v>
      </c>
      <c r="BK65" s="26">
        <f t="shared" si="104"/>
        <v>773</v>
      </c>
      <c r="BL65" s="70">
        <f t="shared" si="104"/>
        <v>461.68000000000006</v>
      </c>
      <c r="BM65" s="70">
        <f t="shared" si="104"/>
        <v>311.32</v>
      </c>
      <c r="BN65" s="26">
        <f t="shared" si="104"/>
        <v>586</v>
      </c>
      <c r="BO65" s="26">
        <f t="shared" si="104"/>
        <v>430</v>
      </c>
      <c r="BP65" s="26">
        <f t="shared" si="104"/>
        <v>288</v>
      </c>
      <c r="BQ65" s="26">
        <f t="shared" si="104"/>
        <v>256</v>
      </c>
      <c r="BR65" s="70">
        <f t="shared" si="104"/>
        <v>1560</v>
      </c>
      <c r="BS65" s="70">
        <f t="shared" si="104"/>
        <v>913.3600000000001</v>
      </c>
      <c r="BT65" s="70">
        <f t="shared" si="104"/>
        <v>646.64</v>
      </c>
      <c r="BU65" s="26">
        <v>10618</v>
      </c>
      <c r="BV65" s="26">
        <v>1100</v>
      </c>
      <c r="BW65" s="26">
        <v>879.8294242990207</v>
      </c>
    </row>
    <row r="66" spans="1:75" s="44" customFormat="1" ht="16.5" customHeight="1" thickBot="1">
      <c r="A66" s="28"/>
      <c r="B66" s="47"/>
      <c r="C66" s="30"/>
      <c r="D66" s="30"/>
      <c r="E66" s="76"/>
      <c r="F66" s="76"/>
      <c r="G66" s="76"/>
      <c r="H66" s="30"/>
      <c r="I66" s="30"/>
      <c r="J66" s="30"/>
      <c r="K66" s="30"/>
      <c r="L66" s="76"/>
      <c r="M66" s="76"/>
      <c r="N66" s="76"/>
      <c r="O66" s="30"/>
      <c r="P66" s="30"/>
      <c r="Q66" s="30"/>
      <c r="R66" s="30"/>
      <c r="S66" s="30"/>
      <c r="T66" s="75"/>
      <c r="U66" s="76"/>
      <c r="V66" s="76"/>
      <c r="W66" s="30"/>
      <c r="X66" s="30"/>
      <c r="Y66" s="30"/>
      <c r="Z66" s="30"/>
      <c r="AA66" s="30"/>
      <c r="AB66" s="75"/>
      <c r="AC66" s="76"/>
      <c r="AD66" s="76"/>
      <c r="AE66" s="30"/>
      <c r="AF66" s="30"/>
      <c r="AG66" s="30"/>
      <c r="AH66" s="30"/>
      <c r="AI66" s="30"/>
      <c r="AJ66" s="75"/>
      <c r="AK66" s="76"/>
      <c r="AL66" s="76"/>
      <c r="AM66" s="30"/>
      <c r="AN66" s="76"/>
      <c r="AO66" s="76"/>
      <c r="AP66" s="30"/>
      <c r="AQ66" s="76"/>
      <c r="AR66" s="76"/>
      <c r="AS66" s="30"/>
      <c r="AT66" s="76"/>
      <c r="AU66" s="76"/>
      <c r="AV66" s="30"/>
      <c r="AW66" s="76"/>
      <c r="AX66" s="76"/>
      <c r="AY66" s="30"/>
      <c r="AZ66" s="76"/>
      <c r="BA66" s="76"/>
      <c r="BB66" s="30"/>
      <c r="BC66" s="76"/>
      <c r="BD66" s="76"/>
      <c r="BE66" s="30"/>
      <c r="BF66" s="76"/>
      <c r="BG66" s="76"/>
      <c r="BH66" s="30"/>
      <c r="BI66" s="76"/>
      <c r="BJ66" s="76"/>
      <c r="BK66" s="30"/>
      <c r="BL66" s="76"/>
      <c r="BM66" s="76"/>
      <c r="BN66" s="30"/>
      <c r="BO66" s="30"/>
      <c r="BP66" s="30"/>
      <c r="BQ66" s="30"/>
      <c r="BR66" s="76"/>
      <c r="BS66" s="76"/>
      <c r="BT66" s="76"/>
      <c r="BU66" s="30"/>
      <c r="BV66" s="30"/>
      <c r="BW66" s="30"/>
    </row>
    <row r="67" spans="1:75" ht="16.5" customHeight="1" thickBot="1">
      <c r="A67" s="12" t="s">
        <v>59</v>
      </c>
      <c r="B67" s="26">
        <v>17731</v>
      </c>
      <c r="C67" s="26">
        <f aca="true" t="shared" si="105" ref="C67:AV67">C68</f>
        <v>30</v>
      </c>
      <c r="D67" s="26">
        <f t="shared" si="105"/>
        <v>354</v>
      </c>
      <c r="E67" s="70">
        <f t="shared" si="105"/>
        <v>384</v>
      </c>
      <c r="F67" s="70">
        <f t="shared" si="105"/>
        <v>199.68</v>
      </c>
      <c r="G67" s="70">
        <f t="shared" si="105"/>
        <v>184.32</v>
      </c>
      <c r="H67" s="26">
        <f t="shared" si="105"/>
        <v>384</v>
      </c>
      <c r="I67" s="26">
        <f t="shared" si="105"/>
        <v>387</v>
      </c>
      <c r="J67" s="26">
        <f t="shared" si="105"/>
        <v>390</v>
      </c>
      <c r="K67" s="26">
        <f t="shared" si="105"/>
        <v>393</v>
      </c>
      <c r="L67" s="70">
        <f t="shared" si="105"/>
        <v>783</v>
      </c>
      <c r="M67" s="70">
        <f t="shared" si="105"/>
        <v>414.99</v>
      </c>
      <c r="N67" s="70">
        <f t="shared" si="105"/>
        <v>368.01</v>
      </c>
      <c r="O67" s="26">
        <f t="shared" si="105"/>
        <v>396</v>
      </c>
      <c r="P67" s="26">
        <f t="shared" si="105"/>
        <v>397</v>
      </c>
      <c r="Q67" s="26">
        <f t="shared" si="105"/>
        <v>398</v>
      </c>
      <c r="R67" s="26">
        <f t="shared" si="105"/>
        <v>399</v>
      </c>
      <c r="S67" s="26">
        <f t="shared" si="105"/>
        <v>400</v>
      </c>
      <c r="T67" s="70">
        <f t="shared" si="105"/>
        <v>1990</v>
      </c>
      <c r="U67" s="70">
        <f t="shared" si="105"/>
        <v>1014.9</v>
      </c>
      <c r="V67" s="70">
        <f t="shared" si="105"/>
        <v>975.1</v>
      </c>
      <c r="W67" s="26">
        <f t="shared" si="105"/>
        <v>399</v>
      </c>
      <c r="X67" s="26">
        <f t="shared" si="105"/>
        <v>399</v>
      </c>
      <c r="Y67" s="26">
        <f t="shared" si="105"/>
        <v>398</v>
      </c>
      <c r="Z67" s="26">
        <f t="shared" si="105"/>
        <v>399</v>
      </c>
      <c r="AA67" s="26">
        <f t="shared" si="105"/>
        <v>399</v>
      </c>
      <c r="AB67" s="70">
        <f t="shared" si="105"/>
        <v>1994</v>
      </c>
      <c r="AC67" s="70">
        <f t="shared" si="105"/>
        <v>1016.94</v>
      </c>
      <c r="AD67" s="70">
        <f t="shared" si="105"/>
        <v>977.06</v>
      </c>
      <c r="AE67" s="26">
        <f t="shared" si="105"/>
        <v>400</v>
      </c>
      <c r="AF67" s="26">
        <f t="shared" si="105"/>
        <v>399</v>
      </c>
      <c r="AG67" s="26">
        <f t="shared" si="105"/>
        <v>397</v>
      </c>
      <c r="AH67" s="26">
        <f t="shared" si="105"/>
        <v>393</v>
      </c>
      <c r="AI67" s="26">
        <f t="shared" si="105"/>
        <v>388</v>
      </c>
      <c r="AJ67" s="70">
        <f t="shared" si="105"/>
        <v>1977</v>
      </c>
      <c r="AK67" s="70">
        <f t="shared" si="105"/>
        <v>1364.1299999999999</v>
      </c>
      <c r="AL67" s="70">
        <f t="shared" si="105"/>
        <v>612.87</v>
      </c>
      <c r="AM67" s="26">
        <f t="shared" si="105"/>
        <v>1840</v>
      </c>
      <c r="AN67" s="70">
        <f t="shared" si="105"/>
        <v>1085.6</v>
      </c>
      <c r="AO67" s="70">
        <f t="shared" si="105"/>
        <v>754.4</v>
      </c>
      <c r="AP67" s="26">
        <f t="shared" si="105"/>
        <v>1655</v>
      </c>
      <c r="AQ67" s="70">
        <f t="shared" si="105"/>
        <v>827.5</v>
      </c>
      <c r="AR67" s="70">
        <f t="shared" si="105"/>
        <v>827.5</v>
      </c>
      <c r="AS67" s="26">
        <f t="shared" si="105"/>
        <v>1449</v>
      </c>
      <c r="AT67" s="70">
        <f t="shared" si="105"/>
        <v>753.48</v>
      </c>
      <c r="AU67" s="70">
        <f t="shared" si="105"/>
        <v>695.52</v>
      </c>
      <c r="AV67" s="26">
        <f t="shared" si="105"/>
        <v>1222</v>
      </c>
      <c r="AW67" s="70">
        <f aca="true" t="shared" si="106" ref="AW67:BT67">AW68</f>
        <v>611</v>
      </c>
      <c r="AX67" s="70">
        <f t="shared" si="106"/>
        <v>611</v>
      </c>
      <c r="AY67" s="26">
        <f t="shared" si="106"/>
        <v>941</v>
      </c>
      <c r="AZ67" s="70">
        <f t="shared" si="106"/>
        <v>526.96</v>
      </c>
      <c r="BA67" s="70">
        <f t="shared" si="106"/>
        <v>414.04</v>
      </c>
      <c r="BB67" s="26">
        <f t="shared" si="106"/>
        <v>696</v>
      </c>
      <c r="BC67" s="70">
        <f t="shared" si="106"/>
        <v>368.88</v>
      </c>
      <c r="BD67" s="70">
        <f t="shared" si="106"/>
        <v>327.12</v>
      </c>
      <c r="BE67" s="26">
        <f t="shared" si="106"/>
        <v>548</v>
      </c>
      <c r="BF67" s="70">
        <f t="shared" si="106"/>
        <v>295.92</v>
      </c>
      <c r="BG67" s="70">
        <f t="shared" si="106"/>
        <v>252.08</v>
      </c>
      <c r="BH67" s="26">
        <f t="shared" si="106"/>
        <v>439</v>
      </c>
      <c r="BI67" s="70">
        <f t="shared" si="106"/>
        <v>237.06</v>
      </c>
      <c r="BJ67" s="70">
        <f t="shared" si="106"/>
        <v>201.94</v>
      </c>
      <c r="BK67" s="26">
        <f t="shared" si="106"/>
        <v>345</v>
      </c>
      <c r="BL67" s="70">
        <f t="shared" si="106"/>
        <v>193.20000000000002</v>
      </c>
      <c r="BM67" s="70">
        <f t="shared" si="106"/>
        <v>151.8</v>
      </c>
      <c r="BN67" s="26">
        <f t="shared" si="106"/>
        <v>261</v>
      </c>
      <c r="BO67" s="26">
        <f t="shared" si="106"/>
        <v>193</v>
      </c>
      <c r="BP67" s="26">
        <f t="shared" si="106"/>
        <v>129</v>
      </c>
      <c r="BQ67" s="26">
        <f t="shared" si="106"/>
        <v>114</v>
      </c>
      <c r="BR67" s="70">
        <f t="shared" si="106"/>
        <v>697</v>
      </c>
      <c r="BS67" s="70">
        <f t="shared" si="106"/>
        <v>341.53</v>
      </c>
      <c r="BT67" s="70">
        <f t="shared" si="106"/>
        <v>355.47</v>
      </c>
      <c r="BU67" s="26">
        <v>4747</v>
      </c>
      <c r="BV67" s="26">
        <v>491</v>
      </c>
      <c r="BW67" s="26">
        <v>393</v>
      </c>
    </row>
    <row r="68" spans="1:75" ht="16.5" customHeight="1">
      <c r="A68" s="35" t="s">
        <v>60</v>
      </c>
      <c r="B68" s="37">
        <v>17731</v>
      </c>
      <c r="C68" s="36">
        <v>30</v>
      </c>
      <c r="D68" s="36">
        <v>354</v>
      </c>
      <c r="E68" s="72">
        <f>SUM(C68:D68)</f>
        <v>384</v>
      </c>
      <c r="F68" s="72">
        <f>+E68*0.52</f>
        <v>199.68</v>
      </c>
      <c r="G68" s="72">
        <f>+E68*0.48</f>
        <v>184.32</v>
      </c>
      <c r="H68" s="36">
        <v>384</v>
      </c>
      <c r="I68" s="36">
        <v>387</v>
      </c>
      <c r="J68" s="36">
        <v>390</v>
      </c>
      <c r="K68" s="36">
        <v>393</v>
      </c>
      <c r="L68" s="72">
        <f>SUM(J68:K68)</f>
        <v>783</v>
      </c>
      <c r="M68" s="72">
        <f>+L68*0.53</f>
        <v>414.99</v>
      </c>
      <c r="N68" s="72">
        <f>+L68*0.47</f>
        <v>368.01</v>
      </c>
      <c r="O68" s="36">
        <v>396</v>
      </c>
      <c r="P68" s="36">
        <v>397</v>
      </c>
      <c r="Q68" s="36">
        <v>398</v>
      </c>
      <c r="R68" s="36">
        <v>399</v>
      </c>
      <c r="S68" s="36">
        <v>400</v>
      </c>
      <c r="T68" s="72">
        <f>SUM(O68:S68)</f>
        <v>1990</v>
      </c>
      <c r="U68" s="72">
        <f>+T68*0.51</f>
        <v>1014.9</v>
      </c>
      <c r="V68" s="72">
        <f>+T68*0.49</f>
        <v>975.1</v>
      </c>
      <c r="W68" s="36">
        <v>399</v>
      </c>
      <c r="X68" s="36">
        <v>399</v>
      </c>
      <c r="Y68" s="36">
        <v>398</v>
      </c>
      <c r="Z68" s="36">
        <v>399</v>
      </c>
      <c r="AA68" s="36">
        <v>399</v>
      </c>
      <c r="AB68" s="72">
        <f>SUM(W68:AA68)</f>
        <v>1994</v>
      </c>
      <c r="AC68" s="72">
        <f>+AB68*0.51</f>
        <v>1016.94</v>
      </c>
      <c r="AD68" s="72">
        <f>+AB68*0.49</f>
        <v>977.06</v>
      </c>
      <c r="AE68" s="36">
        <v>400</v>
      </c>
      <c r="AF68" s="36">
        <v>399</v>
      </c>
      <c r="AG68" s="36">
        <v>397</v>
      </c>
      <c r="AH68" s="36">
        <v>393</v>
      </c>
      <c r="AI68" s="36">
        <v>388</v>
      </c>
      <c r="AJ68" s="72">
        <f>SUM(AE68:AI68)</f>
        <v>1977</v>
      </c>
      <c r="AK68" s="72">
        <f>+AJ68*0.69</f>
        <v>1364.1299999999999</v>
      </c>
      <c r="AL68" s="72">
        <f>+AJ68*0.31</f>
        <v>612.87</v>
      </c>
      <c r="AM68" s="36">
        <v>1840</v>
      </c>
      <c r="AN68" s="72">
        <f>+AM68*0.59</f>
        <v>1085.6</v>
      </c>
      <c r="AO68" s="72">
        <f>+AM68*0.41</f>
        <v>754.4</v>
      </c>
      <c r="AP68" s="36">
        <v>1655</v>
      </c>
      <c r="AQ68" s="72">
        <f>+AP68*0.5</f>
        <v>827.5</v>
      </c>
      <c r="AR68" s="72">
        <f>+AP68*0.5</f>
        <v>827.5</v>
      </c>
      <c r="AS68" s="36">
        <v>1449</v>
      </c>
      <c r="AT68" s="72">
        <f>+AS68*0.52</f>
        <v>753.48</v>
      </c>
      <c r="AU68" s="72">
        <f>+AS68*0.48</f>
        <v>695.52</v>
      </c>
      <c r="AV68" s="36">
        <v>1222</v>
      </c>
      <c r="AW68" s="72">
        <f>+AV68*0.5</f>
        <v>611</v>
      </c>
      <c r="AX68" s="72">
        <f>+AV68*0.5</f>
        <v>611</v>
      </c>
      <c r="AY68" s="36">
        <v>941</v>
      </c>
      <c r="AZ68" s="72">
        <f>+AY68*0.56</f>
        <v>526.96</v>
      </c>
      <c r="BA68" s="72">
        <f>+AY68*0.44</f>
        <v>414.04</v>
      </c>
      <c r="BB68" s="36">
        <v>696</v>
      </c>
      <c r="BC68" s="72">
        <f>+BB68*0.53</f>
        <v>368.88</v>
      </c>
      <c r="BD68" s="72">
        <f>+BB68*0.47</f>
        <v>327.12</v>
      </c>
      <c r="BE68" s="36">
        <v>548</v>
      </c>
      <c r="BF68" s="72">
        <f>+BE68*0.54</f>
        <v>295.92</v>
      </c>
      <c r="BG68" s="72">
        <f>+BE68*0.46</f>
        <v>252.08</v>
      </c>
      <c r="BH68" s="36">
        <v>439</v>
      </c>
      <c r="BI68" s="72">
        <f>+BH68*0.54</f>
        <v>237.06</v>
      </c>
      <c r="BJ68" s="72">
        <f>+BH68*0.46</f>
        <v>201.94</v>
      </c>
      <c r="BK68" s="36">
        <v>345</v>
      </c>
      <c r="BL68" s="72">
        <f>+BK68*0.56</f>
        <v>193.20000000000002</v>
      </c>
      <c r="BM68" s="72">
        <f>+BK68*0.44</f>
        <v>151.8</v>
      </c>
      <c r="BN68" s="36">
        <v>261</v>
      </c>
      <c r="BO68" s="36">
        <v>193</v>
      </c>
      <c r="BP68" s="36">
        <v>129</v>
      </c>
      <c r="BQ68" s="36">
        <v>114</v>
      </c>
      <c r="BR68" s="72">
        <f>SUM(BN68:BQ68)</f>
        <v>697</v>
      </c>
      <c r="BS68" s="72">
        <f>+BR68*0.49</f>
        <v>341.53</v>
      </c>
      <c r="BT68" s="72">
        <f>+BR68*0.51</f>
        <v>355.47</v>
      </c>
      <c r="BU68" s="36">
        <v>4747</v>
      </c>
      <c r="BV68" s="36">
        <v>491</v>
      </c>
      <c r="BW68" s="36">
        <v>393</v>
      </c>
    </row>
    <row r="69" spans="1:75" s="44" customFormat="1" ht="16.5" customHeight="1" thickBot="1">
      <c r="A69" s="28"/>
      <c r="B69" s="47"/>
      <c r="C69" s="41"/>
      <c r="D69" s="41"/>
      <c r="E69" s="73"/>
      <c r="F69" s="73"/>
      <c r="G69" s="73"/>
      <c r="H69" s="41"/>
      <c r="I69" s="41"/>
      <c r="J69" s="41"/>
      <c r="K69" s="41"/>
      <c r="L69" s="73"/>
      <c r="M69" s="73"/>
      <c r="N69" s="73"/>
      <c r="O69" s="41"/>
      <c r="P69" s="41"/>
      <c r="Q69" s="41"/>
      <c r="R69" s="41"/>
      <c r="S69" s="41"/>
      <c r="T69" s="73"/>
      <c r="U69" s="73"/>
      <c r="V69" s="73"/>
      <c r="W69" s="41"/>
      <c r="X69" s="41"/>
      <c r="Y69" s="41"/>
      <c r="Z69" s="41"/>
      <c r="AA69" s="41"/>
      <c r="AB69" s="73"/>
      <c r="AC69" s="73"/>
      <c r="AD69" s="73"/>
      <c r="AE69" s="41"/>
      <c r="AF69" s="41"/>
      <c r="AG69" s="41"/>
      <c r="AH69" s="41"/>
      <c r="AI69" s="41"/>
      <c r="AJ69" s="73"/>
      <c r="AK69" s="73"/>
      <c r="AL69" s="73"/>
      <c r="AM69" s="41"/>
      <c r="AN69" s="73"/>
      <c r="AO69" s="73"/>
      <c r="AP69" s="41"/>
      <c r="AQ69" s="73"/>
      <c r="AR69" s="73"/>
      <c r="AS69" s="41"/>
      <c r="AT69" s="73"/>
      <c r="AU69" s="73"/>
      <c r="AV69" s="41"/>
      <c r="AW69" s="73"/>
      <c r="AX69" s="73"/>
      <c r="AY69" s="41"/>
      <c r="AZ69" s="73"/>
      <c r="BA69" s="73"/>
      <c r="BB69" s="41"/>
      <c r="BC69" s="73"/>
      <c r="BD69" s="73"/>
      <c r="BE69" s="41"/>
      <c r="BF69" s="73"/>
      <c r="BG69" s="73"/>
      <c r="BH69" s="41"/>
      <c r="BI69" s="73"/>
      <c r="BJ69" s="73"/>
      <c r="BK69" s="41"/>
      <c r="BL69" s="73"/>
      <c r="BM69" s="73"/>
      <c r="BN69" s="41"/>
      <c r="BO69" s="41"/>
      <c r="BP69" s="41"/>
      <c r="BQ69" s="41"/>
      <c r="BR69" s="73"/>
      <c r="BS69" s="73"/>
      <c r="BT69" s="73"/>
      <c r="BU69" s="41"/>
      <c r="BV69" s="41"/>
      <c r="BW69" s="41"/>
    </row>
    <row r="70" spans="1:75" ht="16.5" customHeight="1" thickBot="1">
      <c r="A70" s="12" t="s">
        <v>61</v>
      </c>
      <c r="B70" s="26">
        <v>1105</v>
      </c>
      <c r="C70" s="26">
        <f aca="true" t="shared" si="107" ref="C70:AV70">C71</f>
        <v>2</v>
      </c>
      <c r="D70" s="26">
        <f t="shared" si="107"/>
        <v>22</v>
      </c>
      <c r="E70" s="70">
        <f t="shared" si="107"/>
        <v>24</v>
      </c>
      <c r="F70" s="70">
        <f t="shared" si="107"/>
        <v>12</v>
      </c>
      <c r="G70" s="70">
        <f t="shared" si="107"/>
        <v>12</v>
      </c>
      <c r="H70" s="26">
        <f t="shared" si="107"/>
        <v>24</v>
      </c>
      <c r="I70" s="26">
        <f t="shared" si="107"/>
        <v>24</v>
      </c>
      <c r="J70" s="26">
        <f t="shared" si="107"/>
        <v>24</v>
      </c>
      <c r="K70" s="26">
        <f t="shared" si="107"/>
        <v>25</v>
      </c>
      <c r="L70" s="70">
        <f t="shared" si="107"/>
        <v>49</v>
      </c>
      <c r="M70" s="70">
        <f t="shared" si="107"/>
        <v>25.970000000000002</v>
      </c>
      <c r="N70" s="70">
        <f t="shared" si="107"/>
        <v>23.029999999999998</v>
      </c>
      <c r="O70" s="26">
        <f t="shared" si="107"/>
        <v>25</v>
      </c>
      <c r="P70" s="26">
        <f t="shared" si="107"/>
        <v>25</v>
      </c>
      <c r="Q70" s="26">
        <f t="shared" si="107"/>
        <v>25</v>
      </c>
      <c r="R70" s="26">
        <f t="shared" si="107"/>
        <v>25</v>
      </c>
      <c r="S70" s="26">
        <f t="shared" si="107"/>
        <v>25</v>
      </c>
      <c r="T70" s="70">
        <f t="shared" si="107"/>
        <v>125</v>
      </c>
      <c r="U70" s="70">
        <f t="shared" si="107"/>
        <v>57.5</v>
      </c>
      <c r="V70" s="70">
        <f t="shared" si="107"/>
        <v>67.5</v>
      </c>
      <c r="W70" s="26">
        <f t="shared" si="107"/>
        <v>25</v>
      </c>
      <c r="X70" s="26">
        <f t="shared" si="107"/>
        <v>25</v>
      </c>
      <c r="Y70" s="26">
        <f t="shared" si="107"/>
        <v>25</v>
      </c>
      <c r="Z70" s="26">
        <f t="shared" si="107"/>
        <v>25</v>
      </c>
      <c r="AA70" s="26">
        <f t="shared" si="107"/>
        <v>25</v>
      </c>
      <c r="AB70" s="70">
        <f t="shared" si="107"/>
        <v>125</v>
      </c>
      <c r="AC70" s="70">
        <f t="shared" si="107"/>
        <v>75</v>
      </c>
      <c r="AD70" s="70">
        <f t="shared" si="107"/>
        <v>50</v>
      </c>
      <c r="AE70" s="26">
        <f t="shared" si="107"/>
        <v>25</v>
      </c>
      <c r="AF70" s="26">
        <f t="shared" si="107"/>
        <v>25</v>
      </c>
      <c r="AG70" s="26">
        <f t="shared" si="107"/>
        <v>25</v>
      </c>
      <c r="AH70" s="26">
        <f t="shared" si="107"/>
        <v>25</v>
      </c>
      <c r="AI70" s="26">
        <f t="shared" si="107"/>
        <v>24</v>
      </c>
      <c r="AJ70" s="70">
        <f t="shared" si="107"/>
        <v>124</v>
      </c>
      <c r="AK70" s="70">
        <f t="shared" si="107"/>
        <v>79.36</v>
      </c>
      <c r="AL70" s="70">
        <f t="shared" si="107"/>
        <v>44.64</v>
      </c>
      <c r="AM70" s="26">
        <f t="shared" si="107"/>
        <v>114</v>
      </c>
      <c r="AN70" s="70">
        <f t="shared" si="107"/>
        <v>61.56</v>
      </c>
      <c r="AO70" s="70">
        <f t="shared" si="107"/>
        <v>52.440000000000005</v>
      </c>
      <c r="AP70" s="26">
        <f t="shared" si="107"/>
        <v>102</v>
      </c>
      <c r="AQ70" s="70">
        <f t="shared" si="107"/>
        <v>60.18</v>
      </c>
      <c r="AR70" s="70">
        <f t="shared" si="107"/>
        <v>41.82</v>
      </c>
      <c r="AS70" s="26">
        <f t="shared" si="107"/>
        <v>91</v>
      </c>
      <c r="AT70" s="70">
        <f t="shared" si="107"/>
        <v>53.69</v>
      </c>
      <c r="AU70" s="70">
        <f t="shared" si="107"/>
        <v>37.309999999999995</v>
      </c>
      <c r="AV70" s="26">
        <f t="shared" si="107"/>
        <v>76</v>
      </c>
      <c r="AW70" s="70">
        <f aca="true" t="shared" si="108" ref="AW70:BT70">AW71</f>
        <v>46.36</v>
      </c>
      <c r="AX70" s="70">
        <f t="shared" si="108"/>
        <v>29.64</v>
      </c>
      <c r="AY70" s="26">
        <f t="shared" si="108"/>
        <v>58</v>
      </c>
      <c r="AZ70" s="70">
        <f t="shared" si="108"/>
        <v>37.12</v>
      </c>
      <c r="BA70" s="70">
        <f t="shared" si="108"/>
        <v>20.88</v>
      </c>
      <c r="BB70" s="26">
        <f t="shared" si="108"/>
        <v>44</v>
      </c>
      <c r="BC70" s="70">
        <f t="shared" si="108"/>
        <v>24.200000000000003</v>
      </c>
      <c r="BD70" s="70">
        <f t="shared" si="108"/>
        <v>19.8</v>
      </c>
      <c r="BE70" s="26">
        <f t="shared" si="108"/>
        <v>33</v>
      </c>
      <c r="BF70" s="70">
        <f t="shared" si="108"/>
        <v>22.44</v>
      </c>
      <c r="BG70" s="70">
        <f t="shared" si="108"/>
        <v>10.56</v>
      </c>
      <c r="BH70" s="26">
        <f t="shared" si="108"/>
        <v>27</v>
      </c>
      <c r="BI70" s="70">
        <f t="shared" si="108"/>
        <v>17.55</v>
      </c>
      <c r="BJ70" s="70">
        <f t="shared" si="108"/>
        <v>9.45</v>
      </c>
      <c r="BK70" s="26">
        <f t="shared" si="108"/>
        <v>22</v>
      </c>
      <c r="BL70" s="70">
        <f t="shared" si="108"/>
        <v>15.18</v>
      </c>
      <c r="BM70" s="70">
        <f t="shared" si="108"/>
        <v>6.82</v>
      </c>
      <c r="BN70" s="26">
        <f t="shared" si="108"/>
        <v>16</v>
      </c>
      <c r="BO70" s="26">
        <f t="shared" si="108"/>
        <v>12</v>
      </c>
      <c r="BP70" s="26">
        <f t="shared" si="108"/>
        <v>8</v>
      </c>
      <c r="BQ70" s="26">
        <f t="shared" si="108"/>
        <v>7</v>
      </c>
      <c r="BR70" s="70">
        <f t="shared" si="108"/>
        <v>43</v>
      </c>
      <c r="BS70" s="70">
        <f t="shared" si="108"/>
        <v>32.68</v>
      </c>
      <c r="BT70" s="70">
        <f t="shared" si="108"/>
        <v>10.32</v>
      </c>
      <c r="BU70" s="26">
        <v>296</v>
      </c>
      <c r="BV70" s="26">
        <v>31</v>
      </c>
      <c r="BW70" s="26">
        <v>25</v>
      </c>
    </row>
    <row r="71" spans="1:75" ht="16.5" customHeight="1">
      <c r="A71" s="35" t="s">
        <v>62</v>
      </c>
      <c r="B71" s="37">
        <v>1105</v>
      </c>
      <c r="C71" s="36">
        <v>2</v>
      </c>
      <c r="D71" s="36">
        <v>22</v>
      </c>
      <c r="E71" s="72">
        <f>SUM(C71:D71)</f>
        <v>24</v>
      </c>
      <c r="F71" s="72">
        <f>+E71*0.5</f>
        <v>12</v>
      </c>
      <c r="G71" s="72">
        <f>+E71*0.5</f>
        <v>12</v>
      </c>
      <c r="H71" s="36">
        <v>24</v>
      </c>
      <c r="I71" s="36">
        <v>24</v>
      </c>
      <c r="J71" s="36">
        <v>24</v>
      </c>
      <c r="K71" s="36">
        <v>25</v>
      </c>
      <c r="L71" s="72">
        <f>SUM(J71:K71)</f>
        <v>49</v>
      </c>
      <c r="M71" s="72">
        <f>+L71*0.53</f>
        <v>25.970000000000002</v>
      </c>
      <c r="N71" s="72">
        <f>+L71*0.47</f>
        <v>23.029999999999998</v>
      </c>
      <c r="O71" s="36">
        <v>25</v>
      </c>
      <c r="P71" s="36">
        <v>25</v>
      </c>
      <c r="Q71" s="36">
        <v>25</v>
      </c>
      <c r="R71" s="36">
        <v>25</v>
      </c>
      <c r="S71" s="36">
        <v>25</v>
      </c>
      <c r="T71" s="72">
        <f>SUM(O71:S71)</f>
        <v>125</v>
      </c>
      <c r="U71" s="72">
        <f>+T71*0.46</f>
        <v>57.5</v>
      </c>
      <c r="V71" s="72">
        <f>+T71*0.54</f>
        <v>67.5</v>
      </c>
      <c r="W71" s="36">
        <v>25</v>
      </c>
      <c r="X71" s="36">
        <v>25</v>
      </c>
      <c r="Y71" s="36">
        <v>25</v>
      </c>
      <c r="Z71" s="36">
        <v>25</v>
      </c>
      <c r="AA71" s="36">
        <v>25</v>
      </c>
      <c r="AB71" s="72">
        <f>SUM(W71:AA71)</f>
        <v>125</v>
      </c>
      <c r="AC71" s="72">
        <f>+AB71*0.6</f>
        <v>75</v>
      </c>
      <c r="AD71" s="72">
        <f>+AB71*0.4</f>
        <v>50</v>
      </c>
      <c r="AE71" s="36">
        <v>25</v>
      </c>
      <c r="AF71" s="36">
        <v>25</v>
      </c>
      <c r="AG71" s="36">
        <v>25</v>
      </c>
      <c r="AH71" s="36">
        <v>25</v>
      </c>
      <c r="AI71" s="36">
        <v>24</v>
      </c>
      <c r="AJ71" s="72">
        <f>SUM(AE71:AI71)</f>
        <v>124</v>
      </c>
      <c r="AK71" s="72">
        <f>+AJ71*0.64</f>
        <v>79.36</v>
      </c>
      <c r="AL71" s="72">
        <f>+AJ71*0.36</f>
        <v>44.64</v>
      </c>
      <c r="AM71" s="36">
        <v>114</v>
      </c>
      <c r="AN71" s="72">
        <f>+AM71*0.54</f>
        <v>61.56</v>
      </c>
      <c r="AO71" s="72">
        <f>+AM71*0.46</f>
        <v>52.440000000000005</v>
      </c>
      <c r="AP71" s="36">
        <v>102</v>
      </c>
      <c r="AQ71" s="72">
        <f>+AP71*0.59</f>
        <v>60.18</v>
      </c>
      <c r="AR71" s="72">
        <f>+AP71*0.41</f>
        <v>41.82</v>
      </c>
      <c r="AS71" s="36">
        <v>91</v>
      </c>
      <c r="AT71" s="72">
        <f>+AS71*0.59</f>
        <v>53.69</v>
      </c>
      <c r="AU71" s="72">
        <f>+AS71*0.41</f>
        <v>37.309999999999995</v>
      </c>
      <c r="AV71" s="36">
        <v>76</v>
      </c>
      <c r="AW71" s="72">
        <f>+AV71*0.61</f>
        <v>46.36</v>
      </c>
      <c r="AX71" s="72">
        <f>+AV71*0.39</f>
        <v>29.64</v>
      </c>
      <c r="AY71" s="36">
        <v>58</v>
      </c>
      <c r="AZ71" s="72">
        <f>+AY71*0.64</f>
        <v>37.12</v>
      </c>
      <c r="BA71" s="72">
        <f>+AY71*0.36</f>
        <v>20.88</v>
      </c>
      <c r="BB71" s="36">
        <v>44</v>
      </c>
      <c r="BC71" s="72">
        <f>+BB71*0.55</f>
        <v>24.200000000000003</v>
      </c>
      <c r="BD71" s="72">
        <f>+BB71*0.45</f>
        <v>19.8</v>
      </c>
      <c r="BE71" s="36">
        <v>33</v>
      </c>
      <c r="BF71" s="72">
        <f>+BE71*0.68</f>
        <v>22.44</v>
      </c>
      <c r="BG71" s="72">
        <f>+BE71*0.32</f>
        <v>10.56</v>
      </c>
      <c r="BH71" s="36">
        <v>27</v>
      </c>
      <c r="BI71" s="72">
        <f>+BH71*0.65</f>
        <v>17.55</v>
      </c>
      <c r="BJ71" s="72">
        <f>+BH71*0.35</f>
        <v>9.45</v>
      </c>
      <c r="BK71" s="36">
        <v>22</v>
      </c>
      <c r="BL71" s="72">
        <f>+BK71*0.69</f>
        <v>15.18</v>
      </c>
      <c r="BM71" s="72">
        <f>+BK71*0.31</f>
        <v>6.82</v>
      </c>
      <c r="BN71" s="36">
        <v>16</v>
      </c>
      <c r="BO71" s="36">
        <v>12</v>
      </c>
      <c r="BP71" s="36">
        <v>8</v>
      </c>
      <c r="BQ71" s="36">
        <v>7</v>
      </c>
      <c r="BR71" s="72">
        <f>SUM(BN71:BQ71)</f>
        <v>43</v>
      </c>
      <c r="BS71" s="72">
        <f>+BR71*0.76</f>
        <v>32.68</v>
      </c>
      <c r="BT71" s="72">
        <f>+BR71*0.24</f>
        <v>10.32</v>
      </c>
      <c r="BU71" s="36">
        <v>296</v>
      </c>
      <c r="BV71" s="36">
        <v>31</v>
      </c>
      <c r="BW71" s="36">
        <v>25</v>
      </c>
    </row>
    <row r="72" spans="1:75" s="44" customFormat="1" ht="16.5" customHeight="1" thickBot="1">
      <c r="A72" s="28"/>
      <c r="B72" s="47"/>
      <c r="C72" s="41"/>
      <c r="D72" s="41"/>
      <c r="E72" s="73"/>
      <c r="F72" s="73"/>
      <c r="G72" s="73"/>
      <c r="H72" s="41"/>
      <c r="I72" s="41"/>
      <c r="J72" s="41"/>
      <c r="K72" s="41"/>
      <c r="L72" s="73"/>
      <c r="M72" s="73"/>
      <c r="N72" s="73"/>
      <c r="O72" s="41"/>
      <c r="P72" s="41"/>
      <c r="Q72" s="41"/>
      <c r="R72" s="41"/>
      <c r="S72" s="41"/>
      <c r="T72" s="73"/>
      <c r="U72" s="73"/>
      <c r="V72" s="73"/>
      <c r="W72" s="41"/>
      <c r="X72" s="41"/>
      <c r="Y72" s="41"/>
      <c r="Z72" s="41"/>
      <c r="AA72" s="41"/>
      <c r="AB72" s="73"/>
      <c r="AC72" s="73"/>
      <c r="AD72" s="73"/>
      <c r="AE72" s="41"/>
      <c r="AF72" s="41"/>
      <c r="AG72" s="41"/>
      <c r="AH72" s="41"/>
      <c r="AI72" s="41"/>
      <c r="AJ72" s="73"/>
      <c r="AK72" s="73"/>
      <c r="AL72" s="73"/>
      <c r="AM72" s="41"/>
      <c r="AN72" s="73"/>
      <c r="AO72" s="73"/>
      <c r="AP72" s="41"/>
      <c r="AQ72" s="73"/>
      <c r="AR72" s="73"/>
      <c r="AS72" s="41"/>
      <c r="AT72" s="73"/>
      <c r="AU72" s="73"/>
      <c r="AV72" s="41"/>
      <c r="AW72" s="73"/>
      <c r="AX72" s="73"/>
      <c r="AY72" s="41"/>
      <c r="AZ72" s="73"/>
      <c r="BA72" s="73"/>
      <c r="BB72" s="41"/>
      <c r="BC72" s="73"/>
      <c r="BD72" s="73"/>
      <c r="BE72" s="41"/>
      <c r="BF72" s="73"/>
      <c r="BG72" s="73"/>
      <c r="BH72" s="41"/>
      <c r="BI72" s="73"/>
      <c r="BJ72" s="73"/>
      <c r="BK72" s="41"/>
      <c r="BL72" s="73"/>
      <c r="BM72" s="73"/>
      <c r="BN72" s="41"/>
      <c r="BO72" s="41"/>
      <c r="BP72" s="41"/>
      <c r="BQ72" s="41"/>
      <c r="BR72" s="73"/>
      <c r="BS72" s="73"/>
      <c r="BT72" s="73"/>
      <c r="BU72" s="41"/>
      <c r="BV72" s="41"/>
      <c r="BW72" s="41"/>
    </row>
    <row r="73" spans="1:75" ht="16.5" customHeight="1" thickBot="1">
      <c r="A73" s="12" t="s">
        <v>63</v>
      </c>
      <c r="B73" s="27">
        <v>7231.5388126</v>
      </c>
      <c r="C73" s="26">
        <f aca="true" t="shared" si="109" ref="C73:AV73">SUM(C74:C78)</f>
        <v>12</v>
      </c>
      <c r="D73" s="26">
        <f t="shared" si="109"/>
        <v>144</v>
      </c>
      <c r="E73" s="70">
        <f t="shared" si="109"/>
        <v>156</v>
      </c>
      <c r="F73" s="70">
        <f t="shared" si="109"/>
        <v>73.32000000000001</v>
      </c>
      <c r="G73" s="70">
        <f t="shared" si="109"/>
        <v>82.68</v>
      </c>
      <c r="H73" s="26">
        <f t="shared" si="109"/>
        <v>155</v>
      </c>
      <c r="I73" s="26">
        <f t="shared" si="109"/>
        <v>158</v>
      </c>
      <c r="J73" s="26">
        <f t="shared" si="109"/>
        <v>159</v>
      </c>
      <c r="K73" s="26">
        <f t="shared" si="109"/>
        <v>161</v>
      </c>
      <c r="L73" s="70">
        <f t="shared" si="109"/>
        <v>320</v>
      </c>
      <c r="M73" s="70">
        <f t="shared" si="109"/>
        <v>166.4</v>
      </c>
      <c r="N73" s="70">
        <f t="shared" si="109"/>
        <v>153.6</v>
      </c>
      <c r="O73" s="26">
        <f t="shared" si="109"/>
        <v>161</v>
      </c>
      <c r="P73" s="26">
        <f t="shared" si="109"/>
        <v>162</v>
      </c>
      <c r="Q73" s="26">
        <f t="shared" si="109"/>
        <v>163</v>
      </c>
      <c r="R73" s="26">
        <f t="shared" si="109"/>
        <v>162.880395</v>
      </c>
      <c r="S73" s="26">
        <f t="shared" si="109"/>
        <v>162.95236260000001</v>
      </c>
      <c r="T73" s="70">
        <f t="shared" si="109"/>
        <v>811.8327576</v>
      </c>
      <c r="U73" s="70">
        <f t="shared" si="109"/>
        <v>625.111223352</v>
      </c>
      <c r="V73" s="70">
        <f t="shared" si="109"/>
        <v>186.72153424800004</v>
      </c>
      <c r="W73" s="26">
        <f t="shared" si="109"/>
        <v>162.798865</v>
      </c>
      <c r="X73" s="26">
        <f t="shared" si="109"/>
        <v>162</v>
      </c>
      <c r="Y73" s="26">
        <f t="shared" si="109"/>
        <v>162</v>
      </c>
      <c r="Z73" s="26">
        <f t="shared" si="109"/>
        <v>163</v>
      </c>
      <c r="AA73" s="26">
        <f t="shared" si="109"/>
        <v>163</v>
      </c>
      <c r="AB73" s="70">
        <f t="shared" si="109"/>
        <v>812.798865</v>
      </c>
      <c r="AC73" s="70">
        <f t="shared" si="109"/>
        <v>406.3994325</v>
      </c>
      <c r="AD73" s="70">
        <f t="shared" si="109"/>
        <v>406.3994325</v>
      </c>
      <c r="AE73" s="26">
        <f t="shared" si="109"/>
        <v>162.880395</v>
      </c>
      <c r="AF73" s="26">
        <f t="shared" si="109"/>
        <v>162.880395</v>
      </c>
      <c r="AG73" s="26">
        <f t="shared" si="109"/>
        <v>162</v>
      </c>
      <c r="AH73" s="26">
        <f t="shared" si="109"/>
        <v>160.1464</v>
      </c>
      <c r="AI73" s="26">
        <f t="shared" si="109"/>
        <v>158</v>
      </c>
      <c r="AJ73" s="70">
        <f t="shared" si="109"/>
        <v>805.90719</v>
      </c>
      <c r="AK73" s="70">
        <f t="shared" si="109"/>
        <v>435.18988260000003</v>
      </c>
      <c r="AL73" s="70">
        <f t="shared" si="109"/>
        <v>370.7173074</v>
      </c>
      <c r="AM73" s="26">
        <f t="shared" si="109"/>
        <v>750</v>
      </c>
      <c r="AN73" s="70">
        <f t="shared" si="109"/>
        <v>390</v>
      </c>
      <c r="AO73" s="70">
        <f t="shared" si="109"/>
        <v>360</v>
      </c>
      <c r="AP73" s="26">
        <f t="shared" si="109"/>
        <v>675</v>
      </c>
      <c r="AQ73" s="70">
        <f t="shared" si="109"/>
        <v>371.25</v>
      </c>
      <c r="AR73" s="70">
        <f t="shared" si="109"/>
        <v>303.75000000000006</v>
      </c>
      <c r="AS73" s="26">
        <f t="shared" si="109"/>
        <v>591</v>
      </c>
      <c r="AT73" s="70">
        <f t="shared" si="109"/>
        <v>289.59000000000003</v>
      </c>
      <c r="AU73" s="70">
        <f t="shared" si="109"/>
        <v>301.40999999999997</v>
      </c>
      <c r="AV73" s="26">
        <f t="shared" si="109"/>
        <v>499</v>
      </c>
      <c r="AW73" s="70">
        <f aca="true" t="shared" si="110" ref="AW73:BT73">SUM(AW74:AW78)</f>
        <v>244.51</v>
      </c>
      <c r="AX73" s="70">
        <f t="shared" si="110"/>
        <v>254.49</v>
      </c>
      <c r="AY73" s="26">
        <f t="shared" si="110"/>
        <v>383</v>
      </c>
      <c r="AZ73" s="70">
        <f t="shared" si="110"/>
        <v>218.30999999999997</v>
      </c>
      <c r="BA73" s="70">
        <f t="shared" si="110"/>
        <v>164.69</v>
      </c>
      <c r="BB73" s="26">
        <f t="shared" si="110"/>
        <v>284</v>
      </c>
      <c r="BC73" s="70">
        <f t="shared" si="110"/>
        <v>164.72</v>
      </c>
      <c r="BD73" s="70">
        <f t="shared" si="110"/>
        <v>119.28</v>
      </c>
      <c r="BE73" s="26">
        <f t="shared" si="110"/>
        <v>223</v>
      </c>
      <c r="BF73" s="70">
        <f t="shared" si="110"/>
        <v>120.42</v>
      </c>
      <c r="BG73" s="70">
        <f t="shared" si="110"/>
        <v>102.58000000000001</v>
      </c>
      <c r="BH73" s="26">
        <f t="shared" si="110"/>
        <v>179</v>
      </c>
      <c r="BI73" s="70">
        <f t="shared" si="110"/>
        <v>96.66000000000001</v>
      </c>
      <c r="BJ73" s="70">
        <f t="shared" si="110"/>
        <v>82.34</v>
      </c>
      <c r="BK73" s="26">
        <f t="shared" si="110"/>
        <v>141</v>
      </c>
      <c r="BL73" s="70">
        <f t="shared" si="110"/>
        <v>91.65</v>
      </c>
      <c r="BM73" s="70">
        <f t="shared" si="110"/>
        <v>49.349999999999994</v>
      </c>
      <c r="BN73" s="26">
        <f t="shared" si="110"/>
        <v>107</v>
      </c>
      <c r="BO73" s="26">
        <f t="shared" si="110"/>
        <v>80</v>
      </c>
      <c r="BP73" s="26">
        <f t="shared" si="110"/>
        <v>53</v>
      </c>
      <c r="BQ73" s="26">
        <f t="shared" si="110"/>
        <v>47</v>
      </c>
      <c r="BR73" s="70">
        <f t="shared" si="110"/>
        <v>287</v>
      </c>
      <c r="BS73" s="70">
        <f t="shared" si="110"/>
        <v>198.02999999999997</v>
      </c>
      <c r="BT73" s="70">
        <f t="shared" si="110"/>
        <v>88.96999999999998</v>
      </c>
      <c r="BU73" s="26">
        <v>1937</v>
      </c>
      <c r="BV73" s="26">
        <v>200</v>
      </c>
      <c r="BW73" s="26">
        <v>159.99999999200003</v>
      </c>
    </row>
    <row r="74" spans="1:75" ht="16.5" customHeight="1">
      <c r="A74" s="35" t="s">
        <v>64</v>
      </c>
      <c r="B74" s="37">
        <v>1499.59773</v>
      </c>
      <c r="C74" s="36">
        <v>2</v>
      </c>
      <c r="D74" s="36">
        <v>28</v>
      </c>
      <c r="E74" s="72">
        <f>SUM(C74:D74)</f>
        <v>30</v>
      </c>
      <c r="F74" s="72">
        <f>+E74*0.47</f>
        <v>14.1</v>
      </c>
      <c r="G74" s="72">
        <f>+E74*0.53</f>
        <v>15.9</v>
      </c>
      <c r="H74" s="36">
        <v>30</v>
      </c>
      <c r="I74" s="36">
        <v>33</v>
      </c>
      <c r="J74" s="36">
        <v>34</v>
      </c>
      <c r="K74" s="36">
        <v>33</v>
      </c>
      <c r="L74" s="72">
        <f>SUM(J74:K74)</f>
        <v>67</v>
      </c>
      <c r="M74" s="72">
        <f>+L74*0.52</f>
        <v>34.84</v>
      </c>
      <c r="N74" s="72">
        <f>+L74*0.48</f>
        <v>32.16</v>
      </c>
      <c r="O74" s="36">
        <v>33</v>
      </c>
      <c r="P74" s="36">
        <v>34</v>
      </c>
      <c r="Q74" s="36">
        <v>34</v>
      </c>
      <c r="R74" s="36">
        <v>34</v>
      </c>
      <c r="S74" s="36">
        <v>33.798865</v>
      </c>
      <c r="T74" s="72">
        <f>SUM(O74:S74)</f>
        <v>168.798865</v>
      </c>
      <c r="U74" s="72">
        <f>+T74*0.77</f>
        <v>129.97512605</v>
      </c>
      <c r="V74" s="72">
        <f>+T74*0.23</f>
        <v>38.823738950000006</v>
      </c>
      <c r="W74" s="36">
        <v>33.798865</v>
      </c>
      <c r="X74" s="36">
        <v>34</v>
      </c>
      <c r="Y74" s="36">
        <v>34</v>
      </c>
      <c r="Z74" s="36">
        <v>34</v>
      </c>
      <c r="AA74" s="36">
        <v>34</v>
      </c>
      <c r="AB74" s="72">
        <f>SUM(W74:AA74)</f>
        <v>169.798865</v>
      </c>
      <c r="AC74" s="72">
        <f>+AB74*0.5</f>
        <v>84.8994325</v>
      </c>
      <c r="AD74" s="72">
        <f>+AB74*0.5</f>
        <v>84.8994325</v>
      </c>
      <c r="AE74" s="36">
        <v>34</v>
      </c>
      <c r="AF74" s="36">
        <v>34</v>
      </c>
      <c r="AG74" s="36">
        <v>34</v>
      </c>
      <c r="AH74" s="36">
        <v>33</v>
      </c>
      <c r="AI74" s="36">
        <v>33</v>
      </c>
      <c r="AJ74" s="72">
        <f>SUM(AE74:AI74)</f>
        <v>168</v>
      </c>
      <c r="AK74" s="72">
        <f>+AJ74*0.54</f>
        <v>90.72</v>
      </c>
      <c r="AL74" s="72">
        <f>+AJ74*0.46</f>
        <v>77.28</v>
      </c>
      <c r="AM74" s="36">
        <v>156</v>
      </c>
      <c r="AN74" s="72">
        <f>+AM74*0.52</f>
        <v>81.12</v>
      </c>
      <c r="AO74" s="72">
        <f>+AM74*0.48</f>
        <v>74.88</v>
      </c>
      <c r="AP74" s="36">
        <v>141</v>
      </c>
      <c r="AQ74" s="72">
        <f>+AP74*0.55</f>
        <v>77.55000000000001</v>
      </c>
      <c r="AR74" s="72">
        <f>+AP74*0.45</f>
        <v>63.45</v>
      </c>
      <c r="AS74" s="36">
        <v>122</v>
      </c>
      <c r="AT74" s="72">
        <f>+AS74*0.49</f>
        <v>59.78</v>
      </c>
      <c r="AU74" s="72">
        <f>+AS74*0.51</f>
        <v>62.22</v>
      </c>
      <c r="AV74" s="36">
        <v>103</v>
      </c>
      <c r="AW74" s="72">
        <f>+AV74*0.49</f>
        <v>50.47</v>
      </c>
      <c r="AX74" s="72">
        <f>+AV74*0.51</f>
        <v>52.53</v>
      </c>
      <c r="AY74" s="36">
        <v>80</v>
      </c>
      <c r="AZ74" s="72">
        <f>+AY74*0.57</f>
        <v>45.599999999999994</v>
      </c>
      <c r="BA74" s="72">
        <f>+AY74*0.43</f>
        <v>34.4</v>
      </c>
      <c r="BB74" s="36">
        <v>59</v>
      </c>
      <c r="BC74" s="72">
        <f>+BB74*0.58</f>
        <v>34.22</v>
      </c>
      <c r="BD74" s="72">
        <f>+BB74*0.42</f>
        <v>24.779999999999998</v>
      </c>
      <c r="BE74" s="36">
        <v>46</v>
      </c>
      <c r="BF74" s="72">
        <f>+BE74*0.54</f>
        <v>24.840000000000003</v>
      </c>
      <c r="BG74" s="72">
        <f>+BE74*0.46</f>
        <v>21.16</v>
      </c>
      <c r="BH74" s="36">
        <v>37</v>
      </c>
      <c r="BI74" s="72">
        <f>+BH74*0.54</f>
        <v>19.98</v>
      </c>
      <c r="BJ74" s="72">
        <f>+BH74*0.46</f>
        <v>17.02</v>
      </c>
      <c r="BK74" s="36">
        <v>29</v>
      </c>
      <c r="BL74" s="72">
        <f>+BK74*0.65</f>
        <v>18.85</v>
      </c>
      <c r="BM74" s="72">
        <f>+BK74*0.35</f>
        <v>10.149999999999999</v>
      </c>
      <c r="BN74" s="36">
        <v>22</v>
      </c>
      <c r="BO74" s="36">
        <v>17</v>
      </c>
      <c r="BP74" s="36">
        <v>11</v>
      </c>
      <c r="BQ74" s="36">
        <v>10</v>
      </c>
      <c r="BR74" s="72">
        <f>SUM(BN74:BQ74)</f>
        <v>60</v>
      </c>
      <c r="BS74" s="72">
        <f>+BR74*0.69</f>
        <v>41.4</v>
      </c>
      <c r="BT74" s="72">
        <f>+BR74*0.31</f>
        <v>18.6</v>
      </c>
      <c r="BU74" s="36">
        <v>417</v>
      </c>
      <c r="BV74" s="36">
        <v>42</v>
      </c>
      <c r="BW74" s="36">
        <v>33.81686904</v>
      </c>
    </row>
    <row r="75" spans="1:75" ht="16.5" customHeight="1">
      <c r="A75" s="35" t="s">
        <v>65</v>
      </c>
      <c r="B75" s="37">
        <v>2642</v>
      </c>
      <c r="C75" s="36">
        <v>5</v>
      </c>
      <c r="D75" s="36">
        <v>64</v>
      </c>
      <c r="E75" s="72">
        <f>SUM(C75:D75)</f>
        <v>69</v>
      </c>
      <c r="F75" s="72">
        <f>+E75*0.47</f>
        <v>32.43</v>
      </c>
      <c r="G75" s="72">
        <f>+E75*0.53</f>
        <v>36.57</v>
      </c>
      <c r="H75" s="36">
        <v>68</v>
      </c>
      <c r="I75" s="36">
        <v>65</v>
      </c>
      <c r="J75" s="36">
        <v>65</v>
      </c>
      <c r="K75" s="36">
        <v>65</v>
      </c>
      <c r="L75" s="72">
        <f>SUM(J75:K75)</f>
        <v>130</v>
      </c>
      <c r="M75" s="72">
        <f>+L75*0.52</f>
        <v>67.60000000000001</v>
      </c>
      <c r="N75" s="72">
        <f>+L75*0.48</f>
        <v>62.4</v>
      </c>
      <c r="O75" s="36">
        <v>63</v>
      </c>
      <c r="P75" s="36">
        <v>63</v>
      </c>
      <c r="Q75" s="36">
        <v>63</v>
      </c>
      <c r="R75" s="36">
        <v>62</v>
      </c>
      <c r="S75" s="36">
        <v>62</v>
      </c>
      <c r="T75" s="72">
        <f>SUM(O75:S75)</f>
        <v>313</v>
      </c>
      <c r="U75" s="72">
        <f>+T75*0.77</f>
        <v>241.01000000000002</v>
      </c>
      <c r="V75" s="72">
        <f>+T75*0.23</f>
        <v>71.99000000000001</v>
      </c>
      <c r="W75" s="36">
        <v>62</v>
      </c>
      <c r="X75" s="36">
        <v>61</v>
      </c>
      <c r="Y75" s="36">
        <v>61</v>
      </c>
      <c r="Z75" s="36">
        <v>62</v>
      </c>
      <c r="AA75" s="36">
        <v>62</v>
      </c>
      <c r="AB75" s="72">
        <f>SUM(W75:AA75)</f>
        <v>308</v>
      </c>
      <c r="AC75" s="72">
        <f>+AB75*0.5</f>
        <v>154</v>
      </c>
      <c r="AD75" s="72">
        <f>+AB75*0.5</f>
        <v>154</v>
      </c>
      <c r="AE75" s="36">
        <v>61</v>
      </c>
      <c r="AF75" s="36">
        <v>61</v>
      </c>
      <c r="AG75" s="36">
        <v>60</v>
      </c>
      <c r="AH75" s="36">
        <v>59</v>
      </c>
      <c r="AI75" s="36">
        <v>58</v>
      </c>
      <c r="AJ75" s="72">
        <f>SUM(AE75:AI75)</f>
        <v>299</v>
      </c>
      <c r="AK75" s="72">
        <f>+AJ75*0.54</f>
        <v>161.46</v>
      </c>
      <c r="AL75" s="72">
        <f>+AJ75*0.46</f>
        <v>137.54</v>
      </c>
      <c r="AM75" s="36">
        <v>263</v>
      </c>
      <c r="AN75" s="72">
        <f>+AM75*0.52</f>
        <v>136.76</v>
      </c>
      <c r="AO75" s="72">
        <f>+AM75*0.48</f>
        <v>126.24</v>
      </c>
      <c r="AP75" s="36">
        <v>237</v>
      </c>
      <c r="AQ75" s="72">
        <f>+AP75*0.55</f>
        <v>130.35000000000002</v>
      </c>
      <c r="AR75" s="72">
        <f>+AP75*0.45</f>
        <v>106.65</v>
      </c>
      <c r="AS75" s="36">
        <v>204</v>
      </c>
      <c r="AT75" s="72">
        <f>+AS75*0.49</f>
        <v>99.96</v>
      </c>
      <c r="AU75" s="72">
        <f>+AS75*0.51</f>
        <v>104.04</v>
      </c>
      <c r="AV75" s="36">
        <v>175</v>
      </c>
      <c r="AW75" s="72">
        <f>+AV75*0.49</f>
        <v>85.75</v>
      </c>
      <c r="AX75" s="72">
        <f>+AV75*0.51</f>
        <v>89.25</v>
      </c>
      <c r="AY75" s="36">
        <v>133</v>
      </c>
      <c r="AZ75" s="72">
        <f>+AY75*0.57</f>
        <v>75.80999999999999</v>
      </c>
      <c r="BA75" s="72">
        <f>+AY75*0.43</f>
        <v>57.19</v>
      </c>
      <c r="BB75" s="36">
        <v>100</v>
      </c>
      <c r="BC75" s="72">
        <f>+BB75*0.58</f>
        <v>57.99999999999999</v>
      </c>
      <c r="BD75" s="72">
        <f>+BB75*0.42</f>
        <v>42</v>
      </c>
      <c r="BE75" s="36">
        <v>78</v>
      </c>
      <c r="BF75" s="72">
        <f>+BE75*0.54</f>
        <v>42.120000000000005</v>
      </c>
      <c r="BG75" s="72">
        <f>+BE75*0.46</f>
        <v>35.88</v>
      </c>
      <c r="BH75" s="36">
        <v>63</v>
      </c>
      <c r="BI75" s="72">
        <f>+BH75*0.54</f>
        <v>34.02</v>
      </c>
      <c r="BJ75" s="72">
        <f>+BH75*0.46</f>
        <v>28.98</v>
      </c>
      <c r="BK75" s="36">
        <v>50</v>
      </c>
      <c r="BL75" s="72">
        <f>+BK75*0.65</f>
        <v>32.5</v>
      </c>
      <c r="BM75" s="72">
        <f>+BK75*0.35</f>
        <v>17.5</v>
      </c>
      <c r="BN75" s="36">
        <v>34</v>
      </c>
      <c r="BO75" s="36">
        <v>24</v>
      </c>
      <c r="BP75" s="36">
        <v>15</v>
      </c>
      <c r="BQ75" s="36">
        <v>14</v>
      </c>
      <c r="BR75" s="72">
        <f>SUM(BN75:BQ75)</f>
        <v>87</v>
      </c>
      <c r="BS75" s="72">
        <f>+BR75*0.69</f>
        <v>60.029999999999994</v>
      </c>
      <c r="BT75" s="72">
        <f>+BR75*0.31</f>
        <v>26.97</v>
      </c>
      <c r="BU75" s="36">
        <v>786</v>
      </c>
      <c r="BV75" s="36">
        <v>81</v>
      </c>
      <c r="BW75" s="36">
        <v>64.92943880000001</v>
      </c>
    </row>
    <row r="76" spans="1:75" ht="16.5" customHeight="1">
      <c r="A76" s="35" t="s">
        <v>66</v>
      </c>
      <c r="B76" s="37">
        <v>1752.6679800000002</v>
      </c>
      <c r="C76" s="36">
        <v>3</v>
      </c>
      <c r="D76" s="36">
        <v>30</v>
      </c>
      <c r="E76" s="72">
        <f>SUM(C76:D76)</f>
        <v>33</v>
      </c>
      <c r="F76" s="72">
        <f>+E76*0.47</f>
        <v>15.51</v>
      </c>
      <c r="G76" s="72">
        <f>+E76*0.53</f>
        <v>17.490000000000002</v>
      </c>
      <c r="H76" s="36">
        <v>33</v>
      </c>
      <c r="I76" s="36">
        <v>36</v>
      </c>
      <c r="J76" s="36">
        <v>37</v>
      </c>
      <c r="K76" s="36">
        <v>39</v>
      </c>
      <c r="L76" s="72">
        <f>SUM(J76:K76)</f>
        <v>76</v>
      </c>
      <c r="M76" s="72">
        <f>+L76*0.52</f>
        <v>39.52</v>
      </c>
      <c r="N76" s="72">
        <f>+L76*0.48</f>
        <v>36.48</v>
      </c>
      <c r="O76" s="36">
        <v>39</v>
      </c>
      <c r="P76" s="36">
        <v>39</v>
      </c>
      <c r="Q76" s="36">
        <v>39</v>
      </c>
      <c r="R76" s="36">
        <v>39.880395</v>
      </c>
      <c r="S76" s="36">
        <v>39.880395</v>
      </c>
      <c r="T76" s="72">
        <f>SUM(O76:S76)</f>
        <v>196.76079</v>
      </c>
      <c r="U76" s="72">
        <f>+T76*0.77</f>
        <v>151.50580829999998</v>
      </c>
      <c r="V76" s="72">
        <f>+T76*0.23</f>
        <v>45.2549817</v>
      </c>
      <c r="W76" s="36">
        <v>40</v>
      </c>
      <c r="X76" s="36">
        <v>40</v>
      </c>
      <c r="Y76" s="36">
        <v>40</v>
      </c>
      <c r="Z76" s="36">
        <v>40</v>
      </c>
      <c r="AA76" s="36">
        <v>40</v>
      </c>
      <c r="AB76" s="72">
        <f>SUM(W76:AA76)</f>
        <v>200</v>
      </c>
      <c r="AC76" s="72">
        <f>+AB76*0.5</f>
        <v>100</v>
      </c>
      <c r="AD76" s="72">
        <f>+AB76*0.5</f>
        <v>100</v>
      </c>
      <c r="AE76" s="36">
        <v>39.880395</v>
      </c>
      <c r="AF76" s="36">
        <v>39.880395</v>
      </c>
      <c r="AG76" s="36">
        <v>39</v>
      </c>
      <c r="AH76" s="36">
        <v>39.1464</v>
      </c>
      <c r="AI76" s="36">
        <v>39</v>
      </c>
      <c r="AJ76" s="72">
        <f>SUM(AE76:AI76)</f>
        <v>196.90719</v>
      </c>
      <c r="AK76" s="72">
        <f>+AJ76*0.54</f>
        <v>106.32988260000002</v>
      </c>
      <c r="AL76" s="72">
        <f>+AJ76*0.46</f>
        <v>90.57730740000001</v>
      </c>
      <c r="AM76" s="36">
        <v>183</v>
      </c>
      <c r="AN76" s="72">
        <f>+AM76*0.52</f>
        <v>95.16</v>
      </c>
      <c r="AO76" s="72">
        <f>+AM76*0.48</f>
        <v>87.84</v>
      </c>
      <c r="AP76" s="36">
        <v>165</v>
      </c>
      <c r="AQ76" s="72">
        <f>+AP76*0.55</f>
        <v>90.75000000000001</v>
      </c>
      <c r="AR76" s="72">
        <f>+AP76*0.45</f>
        <v>74.25</v>
      </c>
      <c r="AS76" s="36">
        <v>145</v>
      </c>
      <c r="AT76" s="72">
        <f>+AS76*0.49</f>
        <v>71.05</v>
      </c>
      <c r="AU76" s="72">
        <f>+AS76*0.51</f>
        <v>73.95</v>
      </c>
      <c r="AV76" s="36">
        <v>122</v>
      </c>
      <c r="AW76" s="72">
        <f>+AV76*0.49</f>
        <v>59.78</v>
      </c>
      <c r="AX76" s="72">
        <f>+AV76*0.51</f>
        <v>62.22</v>
      </c>
      <c r="AY76" s="36">
        <v>94</v>
      </c>
      <c r="AZ76" s="72">
        <f>+AY76*0.57</f>
        <v>53.58</v>
      </c>
      <c r="BA76" s="72">
        <f>+AY76*0.43</f>
        <v>40.42</v>
      </c>
      <c r="BB76" s="36">
        <v>69</v>
      </c>
      <c r="BC76" s="72">
        <f>+BB76*0.58</f>
        <v>40.019999999999996</v>
      </c>
      <c r="BD76" s="72">
        <f>+BB76*0.42</f>
        <v>28.98</v>
      </c>
      <c r="BE76" s="36">
        <v>55</v>
      </c>
      <c r="BF76" s="72">
        <f>+BE76*0.54</f>
        <v>29.700000000000003</v>
      </c>
      <c r="BG76" s="72">
        <f>+BE76*0.46</f>
        <v>25.3</v>
      </c>
      <c r="BH76" s="36">
        <v>44</v>
      </c>
      <c r="BI76" s="72">
        <f>+BH76*0.54</f>
        <v>23.76</v>
      </c>
      <c r="BJ76" s="72">
        <f>+BH76*0.46</f>
        <v>20.240000000000002</v>
      </c>
      <c r="BK76" s="36">
        <v>34</v>
      </c>
      <c r="BL76" s="72">
        <f>+BK76*0.65</f>
        <v>22.1</v>
      </c>
      <c r="BM76" s="72">
        <f>+BK76*0.35</f>
        <v>11.899999999999999</v>
      </c>
      <c r="BN76" s="36">
        <v>26</v>
      </c>
      <c r="BO76" s="36">
        <v>20</v>
      </c>
      <c r="BP76" s="36">
        <v>13</v>
      </c>
      <c r="BQ76" s="36">
        <v>11</v>
      </c>
      <c r="BR76" s="72">
        <f>SUM(BN76:BQ76)</f>
        <v>70</v>
      </c>
      <c r="BS76" s="72">
        <f>+BR76*0.69</f>
        <v>48.3</v>
      </c>
      <c r="BT76" s="72">
        <f>+BR76*0.31</f>
        <v>21.7</v>
      </c>
      <c r="BU76" s="36">
        <v>454</v>
      </c>
      <c r="BV76" s="36">
        <v>47</v>
      </c>
      <c r="BW76" s="36">
        <v>37.466360351999995</v>
      </c>
    </row>
    <row r="77" spans="1:75" ht="16.5" customHeight="1">
      <c r="A77" s="35" t="s">
        <v>67</v>
      </c>
      <c r="B77" s="37">
        <v>932</v>
      </c>
      <c r="C77" s="36">
        <v>1</v>
      </c>
      <c r="D77" s="36">
        <v>14</v>
      </c>
      <c r="E77" s="72">
        <f>SUM(C77:D77)</f>
        <v>15</v>
      </c>
      <c r="F77" s="72">
        <f>+E77*0.47</f>
        <v>7.05</v>
      </c>
      <c r="G77" s="72">
        <f>+E77*0.53</f>
        <v>7.95</v>
      </c>
      <c r="H77" s="36">
        <v>15</v>
      </c>
      <c r="I77" s="36">
        <v>15</v>
      </c>
      <c r="J77" s="36">
        <v>15</v>
      </c>
      <c r="K77" s="36">
        <v>16</v>
      </c>
      <c r="L77" s="72">
        <f>SUM(J77:K77)</f>
        <v>31</v>
      </c>
      <c r="M77" s="72">
        <f>+L77*0.52</f>
        <v>16.12</v>
      </c>
      <c r="N77" s="72">
        <f>+L77*0.48</f>
        <v>14.879999999999999</v>
      </c>
      <c r="O77" s="36">
        <v>17</v>
      </c>
      <c r="P77" s="36">
        <v>17</v>
      </c>
      <c r="Q77" s="36">
        <v>18</v>
      </c>
      <c r="R77" s="36">
        <v>18</v>
      </c>
      <c r="S77" s="36">
        <v>18</v>
      </c>
      <c r="T77" s="72">
        <f>SUM(O77:S77)</f>
        <v>88</v>
      </c>
      <c r="U77" s="72">
        <f>+T77*0.77</f>
        <v>67.76</v>
      </c>
      <c r="V77" s="72">
        <f>+T77*0.23</f>
        <v>20.240000000000002</v>
      </c>
      <c r="W77" s="36">
        <v>18</v>
      </c>
      <c r="X77" s="36">
        <v>18</v>
      </c>
      <c r="Y77" s="36">
        <v>18</v>
      </c>
      <c r="Z77" s="36">
        <v>18</v>
      </c>
      <c r="AA77" s="36">
        <v>18</v>
      </c>
      <c r="AB77" s="72">
        <f>SUM(W77:AA77)</f>
        <v>90</v>
      </c>
      <c r="AC77" s="72">
        <f>+AB77*0.5</f>
        <v>45</v>
      </c>
      <c r="AD77" s="72">
        <f>+AB77*0.5</f>
        <v>45</v>
      </c>
      <c r="AE77" s="36">
        <v>19</v>
      </c>
      <c r="AF77" s="36">
        <v>19</v>
      </c>
      <c r="AG77" s="36">
        <v>20</v>
      </c>
      <c r="AH77" s="36">
        <v>20</v>
      </c>
      <c r="AI77" s="36">
        <v>19</v>
      </c>
      <c r="AJ77" s="72">
        <f>SUM(AE77:AI77)</f>
        <v>97</v>
      </c>
      <c r="AK77" s="72">
        <f>+AJ77*0.54</f>
        <v>52.38</v>
      </c>
      <c r="AL77" s="72">
        <f>+AJ77*0.46</f>
        <v>44.620000000000005</v>
      </c>
      <c r="AM77" s="36">
        <v>105</v>
      </c>
      <c r="AN77" s="72">
        <f>+AM77*0.52</f>
        <v>54.6</v>
      </c>
      <c r="AO77" s="72">
        <f>+AM77*0.48</f>
        <v>50.4</v>
      </c>
      <c r="AP77" s="36">
        <v>94</v>
      </c>
      <c r="AQ77" s="72">
        <f>+AP77*0.55</f>
        <v>51.7</v>
      </c>
      <c r="AR77" s="72">
        <f>+AP77*0.45</f>
        <v>42.300000000000004</v>
      </c>
      <c r="AS77" s="36">
        <v>88</v>
      </c>
      <c r="AT77" s="72">
        <f>+AS77*0.49</f>
        <v>43.12</v>
      </c>
      <c r="AU77" s="72">
        <f>+AS77*0.51</f>
        <v>44.88</v>
      </c>
      <c r="AV77" s="36">
        <v>71</v>
      </c>
      <c r="AW77" s="72">
        <f>+AV77*0.49</f>
        <v>34.79</v>
      </c>
      <c r="AX77" s="72">
        <f>+AV77*0.51</f>
        <v>36.21</v>
      </c>
      <c r="AY77" s="36">
        <v>54</v>
      </c>
      <c r="AZ77" s="72">
        <f>+AY77*0.57</f>
        <v>30.779999999999998</v>
      </c>
      <c r="BA77" s="72">
        <f>+AY77*0.43</f>
        <v>23.22</v>
      </c>
      <c r="BB77" s="36">
        <v>40</v>
      </c>
      <c r="BC77" s="72">
        <f>+BB77*0.58</f>
        <v>23.2</v>
      </c>
      <c r="BD77" s="72">
        <f>+BB77*0.42</f>
        <v>16.8</v>
      </c>
      <c r="BE77" s="36">
        <v>31</v>
      </c>
      <c r="BF77" s="72">
        <f>+BE77*0.54</f>
        <v>16.740000000000002</v>
      </c>
      <c r="BG77" s="72">
        <f>+BE77*0.46</f>
        <v>14.26</v>
      </c>
      <c r="BH77" s="36">
        <v>25</v>
      </c>
      <c r="BI77" s="72">
        <f>+BH77*0.54</f>
        <v>13.5</v>
      </c>
      <c r="BJ77" s="72">
        <f>+BH77*0.46</f>
        <v>11.5</v>
      </c>
      <c r="BK77" s="36">
        <v>20</v>
      </c>
      <c r="BL77" s="72">
        <f>+BK77*0.65</f>
        <v>13</v>
      </c>
      <c r="BM77" s="72">
        <f>+BK77*0.35</f>
        <v>7</v>
      </c>
      <c r="BN77" s="36">
        <v>19</v>
      </c>
      <c r="BO77" s="36">
        <v>14</v>
      </c>
      <c r="BP77" s="36">
        <v>11</v>
      </c>
      <c r="BQ77" s="36">
        <v>9</v>
      </c>
      <c r="BR77" s="72">
        <f>SUM(BN77:BQ77)</f>
        <v>53</v>
      </c>
      <c r="BS77" s="72">
        <f>+BR77*0.69</f>
        <v>36.57</v>
      </c>
      <c r="BT77" s="72">
        <f>+BR77*0.31</f>
        <v>16.43</v>
      </c>
      <c r="BU77" s="36">
        <v>188</v>
      </c>
      <c r="BV77" s="36">
        <v>20</v>
      </c>
      <c r="BW77" s="36">
        <v>15.5169018704</v>
      </c>
    </row>
    <row r="78" spans="1:75" ht="16.5" customHeight="1">
      <c r="A78" s="35" t="s">
        <v>68</v>
      </c>
      <c r="B78" s="37">
        <v>405.2731026</v>
      </c>
      <c r="C78" s="36">
        <v>1</v>
      </c>
      <c r="D78" s="36">
        <v>8</v>
      </c>
      <c r="E78" s="72">
        <f>SUM(C78:D78)</f>
        <v>9</v>
      </c>
      <c r="F78" s="72">
        <f>+E78*0.47</f>
        <v>4.2299999999999995</v>
      </c>
      <c r="G78" s="72">
        <f>+E78*0.53</f>
        <v>4.7700000000000005</v>
      </c>
      <c r="H78" s="36">
        <v>9</v>
      </c>
      <c r="I78" s="36">
        <v>9</v>
      </c>
      <c r="J78" s="36">
        <v>8</v>
      </c>
      <c r="K78" s="36">
        <v>8</v>
      </c>
      <c r="L78" s="72">
        <f>SUM(J78:K78)</f>
        <v>16</v>
      </c>
      <c r="M78" s="72">
        <f>+L78*0.52</f>
        <v>8.32</v>
      </c>
      <c r="N78" s="72">
        <f>+L78*0.48</f>
        <v>7.68</v>
      </c>
      <c r="O78" s="36">
        <v>9</v>
      </c>
      <c r="P78" s="36">
        <v>9</v>
      </c>
      <c r="Q78" s="36">
        <v>9</v>
      </c>
      <c r="R78" s="36">
        <v>9</v>
      </c>
      <c r="S78" s="36">
        <v>9.273102600000001</v>
      </c>
      <c r="T78" s="72">
        <f>SUM(O78:S78)</f>
        <v>45.2731026</v>
      </c>
      <c r="U78" s="72">
        <f>+T78*0.77</f>
        <v>34.860289002</v>
      </c>
      <c r="V78" s="72">
        <f>+T78*0.23</f>
        <v>10.412813598000001</v>
      </c>
      <c r="W78" s="36">
        <v>9</v>
      </c>
      <c r="X78" s="36">
        <v>9</v>
      </c>
      <c r="Y78" s="36">
        <v>9</v>
      </c>
      <c r="Z78" s="36">
        <v>9</v>
      </c>
      <c r="AA78" s="36">
        <v>9</v>
      </c>
      <c r="AB78" s="72">
        <f>SUM(W78:AA78)</f>
        <v>45</v>
      </c>
      <c r="AC78" s="72">
        <f>+AB78*0.5</f>
        <v>22.5</v>
      </c>
      <c r="AD78" s="72">
        <f>+AB78*0.5</f>
        <v>22.5</v>
      </c>
      <c r="AE78" s="36">
        <v>9</v>
      </c>
      <c r="AF78" s="36">
        <v>9</v>
      </c>
      <c r="AG78" s="36">
        <v>9</v>
      </c>
      <c r="AH78" s="36">
        <v>9</v>
      </c>
      <c r="AI78" s="36">
        <v>9</v>
      </c>
      <c r="AJ78" s="72">
        <f>SUM(AE78:AI78)</f>
        <v>45</v>
      </c>
      <c r="AK78" s="72">
        <f>+AJ78*0.54</f>
        <v>24.3</v>
      </c>
      <c r="AL78" s="72">
        <f>+AJ78*0.46</f>
        <v>20.7</v>
      </c>
      <c r="AM78" s="36">
        <v>43</v>
      </c>
      <c r="AN78" s="72">
        <f>+AM78*0.52</f>
        <v>22.36</v>
      </c>
      <c r="AO78" s="72">
        <f>+AM78*0.48</f>
        <v>20.64</v>
      </c>
      <c r="AP78" s="36">
        <v>38</v>
      </c>
      <c r="AQ78" s="72">
        <f>+AP78*0.55</f>
        <v>20.900000000000002</v>
      </c>
      <c r="AR78" s="72">
        <f>+AP78*0.45</f>
        <v>17.1</v>
      </c>
      <c r="AS78" s="36">
        <v>32</v>
      </c>
      <c r="AT78" s="72">
        <f>+AS78*0.49</f>
        <v>15.68</v>
      </c>
      <c r="AU78" s="72">
        <f>+AS78*0.51</f>
        <v>16.32</v>
      </c>
      <c r="AV78" s="36">
        <v>28</v>
      </c>
      <c r="AW78" s="72">
        <f>+AV78*0.49</f>
        <v>13.719999999999999</v>
      </c>
      <c r="AX78" s="72">
        <f>+AV78*0.51</f>
        <v>14.280000000000001</v>
      </c>
      <c r="AY78" s="36">
        <v>22</v>
      </c>
      <c r="AZ78" s="72">
        <f>+AY78*0.57</f>
        <v>12.54</v>
      </c>
      <c r="BA78" s="72">
        <f>+AY78*0.43</f>
        <v>9.459999999999999</v>
      </c>
      <c r="BB78" s="36">
        <v>16</v>
      </c>
      <c r="BC78" s="72">
        <f>+BB78*0.58</f>
        <v>9.28</v>
      </c>
      <c r="BD78" s="72">
        <f>+BB78*0.42</f>
        <v>6.72</v>
      </c>
      <c r="BE78" s="36">
        <v>13</v>
      </c>
      <c r="BF78" s="72">
        <f>+BE78*0.54</f>
        <v>7.0200000000000005</v>
      </c>
      <c r="BG78" s="72">
        <f>+BE78*0.46</f>
        <v>5.98</v>
      </c>
      <c r="BH78" s="36">
        <v>10</v>
      </c>
      <c r="BI78" s="72">
        <f>+BH78*0.54</f>
        <v>5.4</v>
      </c>
      <c r="BJ78" s="72">
        <f>+BH78*0.46</f>
        <v>4.6000000000000005</v>
      </c>
      <c r="BK78" s="36">
        <v>8</v>
      </c>
      <c r="BL78" s="72">
        <f>+BK78*0.65</f>
        <v>5.2</v>
      </c>
      <c r="BM78" s="72">
        <f>+BK78*0.35</f>
        <v>2.8</v>
      </c>
      <c r="BN78" s="36">
        <v>6</v>
      </c>
      <c r="BO78" s="36">
        <v>5</v>
      </c>
      <c r="BP78" s="36">
        <v>3</v>
      </c>
      <c r="BQ78" s="36">
        <v>3</v>
      </c>
      <c r="BR78" s="72">
        <f>SUM(BN78:BQ78)</f>
        <v>17</v>
      </c>
      <c r="BS78" s="72">
        <f>+BR78*0.69</f>
        <v>11.729999999999999</v>
      </c>
      <c r="BT78" s="72">
        <f>+BR78*0.31</f>
        <v>5.27</v>
      </c>
      <c r="BU78" s="36">
        <v>92</v>
      </c>
      <c r="BV78" s="36">
        <v>10</v>
      </c>
      <c r="BW78" s="36">
        <v>8.2704299296</v>
      </c>
    </row>
    <row r="79" spans="1:75" s="44" customFormat="1" ht="16.5" customHeight="1" thickBot="1">
      <c r="A79" s="28"/>
      <c r="B79" s="47"/>
      <c r="C79" s="41"/>
      <c r="D79" s="41"/>
      <c r="E79" s="73"/>
      <c r="F79" s="73"/>
      <c r="G79" s="73"/>
      <c r="H79" s="41"/>
      <c r="I79" s="41"/>
      <c r="J79" s="41"/>
      <c r="K79" s="41"/>
      <c r="L79" s="73"/>
      <c r="M79" s="73"/>
      <c r="N79" s="73"/>
      <c r="O79" s="41"/>
      <c r="P79" s="41"/>
      <c r="Q79" s="41"/>
      <c r="R79" s="41"/>
      <c r="S79" s="41"/>
      <c r="T79" s="73"/>
      <c r="U79" s="73"/>
      <c r="V79" s="73"/>
      <c r="W79" s="41"/>
      <c r="X79" s="41"/>
      <c r="Y79" s="41"/>
      <c r="Z79" s="41"/>
      <c r="AA79" s="41"/>
      <c r="AB79" s="73"/>
      <c r="AC79" s="73"/>
      <c r="AD79" s="73"/>
      <c r="AE79" s="41"/>
      <c r="AF79" s="41"/>
      <c r="AG79" s="41"/>
      <c r="AH79" s="41"/>
      <c r="AI79" s="41"/>
      <c r="AJ79" s="73"/>
      <c r="AK79" s="73"/>
      <c r="AL79" s="73"/>
      <c r="AM79" s="41"/>
      <c r="AN79" s="73"/>
      <c r="AO79" s="73"/>
      <c r="AP79" s="41"/>
      <c r="AQ79" s="73"/>
      <c r="AR79" s="73"/>
      <c r="AS79" s="41"/>
      <c r="AT79" s="73"/>
      <c r="AU79" s="73"/>
      <c r="AV79" s="41"/>
      <c r="AW79" s="73"/>
      <c r="AX79" s="73"/>
      <c r="AY79" s="41"/>
      <c r="AZ79" s="73"/>
      <c r="BA79" s="73"/>
      <c r="BB79" s="41"/>
      <c r="BC79" s="73"/>
      <c r="BD79" s="73"/>
      <c r="BE79" s="41"/>
      <c r="BF79" s="73"/>
      <c r="BG79" s="73"/>
      <c r="BH79" s="41"/>
      <c r="BI79" s="73"/>
      <c r="BJ79" s="73"/>
      <c r="BK79" s="41"/>
      <c r="BL79" s="73"/>
      <c r="BM79" s="73"/>
      <c r="BN79" s="41"/>
      <c r="BO79" s="41"/>
      <c r="BP79" s="41"/>
      <c r="BQ79" s="41"/>
      <c r="BR79" s="73"/>
      <c r="BS79" s="73"/>
      <c r="BT79" s="73"/>
      <c r="BU79" s="41"/>
      <c r="BV79" s="41"/>
      <c r="BW79" s="41"/>
    </row>
    <row r="80" spans="1:75" ht="16.5" customHeight="1" thickBot="1">
      <c r="A80" s="12" t="s">
        <v>69</v>
      </c>
      <c r="B80" s="26">
        <v>13584.3642236</v>
      </c>
      <c r="C80" s="26">
        <f aca="true" t="shared" si="111" ref="C80:AV80">SUM(C81:C85)</f>
        <v>22.543644800000003</v>
      </c>
      <c r="D80" s="26">
        <f t="shared" si="111"/>
        <v>271.45635519999996</v>
      </c>
      <c r="E80" s="70">
        <f t="shared" si="111"/>
        <v>294</v>
      </c>
      <c r="F80" s="70">
        <f t="shared" si="111"/>
        <v>158.76000000000002</v>
      </c>
      <c r="G80" s="70">
        <f t="shared" si="111"/>
        <v>135.24</v>
      </c>
      <c r="H80" s="26">
        <f t="shared" si="111"/>
        <v>294</v>
      </c>
      <c r="I80" s="26">
        <f t="shared" si="111"/>
        <v>296</v>
      </c>
      <c r="J80" s="26">
        <f t="shared" si="111"/>
        <v>300</v>
      </c>
      <c r="K80" s="26">
        <f t="shared" si="111"/>
        <v>301.3642236</v>
      </c>
      <c r="L80" s="70">
        <f t="shared" si="111"/>
        <v>601.3642236000001</v>
      </c>
      <c r="M80" s="70">
        <f t="shared" si="111"/>
        <v>324.736680744</v>
      </c>
      <c r="N80" s="70">
        <f t="shared" si="111"/>
        <v>276.627542856</v>
      </c>
      <c r="O80" s="26">
        <f t="shared" si="111"/>
        <v>303</v>
      </c>
      <c r="P80" s="26">
        <f t="shared" si="111"/>
        <v>305</v>
      </c>
      <c r="Q80" s="26">
        <f t="shared" si="111"/>
        <v>305</v>
      </c>
      <c r="R80" s="26">
        <f t="shared" si="111"/>
        <v>306</v>
      </c>
      <c r="S80" s="26">
        <f t="shared" si="111"/>
        <v>306.46994159999997</v>
      </c>
      <c r="T80" s="70">
        <f t="shared" si="111"/>
        <v>1525.4699415999999</v>
      </c>
      <c r="U80" s="70">
        <f t="shared" si="111"/>
        <v>762.7349707999999</v>
      </c>
      <c r="V80" s="70">
        <f t="shared" si="111"/>
        <v>762.7349707999999</v>
      </c>
      <c r="W80" s="26">
        <f t="shared" si="111"/>
        <v>306</v>
      </c>
      <c r="X80" s="26">
        <f t="shared" si="111"/>
        <v>305</v>
      </c>
      <c r="Y80" s="26">
        <f t="shared" si="111"/>
        <v>306</v>
      </c>
      <c r="Z80" s="26">
        <f t="shared" si="111"/>
        <v>305</v>
      </c>
      <c r="AA80" s="26">
        <f t="shared" si="111"/>
        <v>306</v>
      </c>
      <c r="AB80" s="70">
        <f t="shared" si="111"/>
        <v>1528</v>
      </c>
      <c r="AC80" s="70">
        <f t="shared" si="111"/>
        <v>794.56</v>
      </c>
      <c r="AD80" s="70">
        <f t="shared" si="111"/>
        <v>733.44</v>
      </c>
      <c r="AE80" s="26">
        <f t="shared" si="111"/>
        <v>306</v>
      </c>
      <c r="AF80" s="26">
        <f t="shared" si="111"/>
        <v>306</v>
      </c>
      <c r="AG80" s="26">
        <f t="shared" si="111"/>
        <v>305</v>
      </c>
      <c r="AH80" s="26">
        <f t="shared" si="111"/>
        <v>302</v>
      </c>
      <c r="AI80" s="26">
        <f t="shared" si="111"/>
        <v>297</v>
      </c>
      <c r="AJ80" s="70">
        <f t="shared" si="111"/>
        <v>1516</v>
      </c>
      <c r="AK80" s="70">
        <f t="shared" si="111"/>
        <v>773.16</v>
      </c>
      <c r="AL80" s="70">
        <f t="shared" si="111"/>
        <v>742.84</v>
      </c>
      <c r="AM80" s="26">
        <f t="shared" si="111"/>
        <v>1410</v>
      </c>
      <c r="AN80" s="70">
        <f t="shared" si="111"/>
        <v>803.6999999999999</v>
      </c>
      <c r="AO80" s="70">
        <f t="shared" si="111"/>
        <v>606.3</v>
      </c>
      <c r="AP80" s="26">
        <f t="shared" si="111"/>
        <v>1268</v>
      </c>
      <c r="AQ80" s="70">
        <f t="shared" si="111"/>
        <v>710.08</v>
      </c>
      <c r="AR80" s="70">
        <f t="shared" si="111"/>
        <v>557.92</v>
      </c>
      <c r="AS80" s="26">
        <f t="shared" si="111"/>
        <v>1114</v>
      </c>
      <c r="AT80" s="70">
        <f t="shared" si="111"/>
        <v>634.98</v>
      </c>
      <c r="AU80" s="70">
        <f t="shared" si="111"/>
        <v>479.02</v>
      </c>
      <c r="AV80" s="26">
        <f t="shared" si="111"/>
        <v>938</v>
      </c>
      <c r="AW80" s="70">
        <f aca="true" t="shared" si="112" ref="AW80:BT80">SUM(AW81:AW85)</f>
        <v>553.4200000000001</v>
      </c>
      <c r="AX80" s="70">
        <f t="shared" si="112"/>
        <v>384.58</v>
      </c>
      <c r="AY80" s="26">
        <f t="shared" si="112"/>
        <v>718</v>
      </c>
      <c r="AZ80" s="70">
        <f t="shared" si="112"/>
        <v>452.34</v>
      </c>
      <c r="BA80" s="70">
        <f t="shared" si="112"/>
        <v>265.65999999999997</v>
      </c>
      <c r="BB80" s="26">
        <f t="shared" si="112"/>
        <v>532</v>
      </c>
      <c r="BC80" s="70">
        <f t="shared" si="112"/>
        <v>319.19999999999993</v>
      </c>
      <c r="BD80" s="70">
        <f t="shared" si="112"/>
        <v>212.80000000000004</v>
      </c>
      <c r="BE80" s="26">
        <f t="shared" si="112"/>
        <v>417</v>
      </c>
      <c r="BF80" s="70">
        <f t="shared" si="112"/>
        <v>233.52000000000004</v>
      </c>
      <c r="BG80" s="70">
        <f t="shared" si="112"/>
        <v>183.47999999999996</v>
      </c>
      <c r="BH80" s="26">
        <f t="shared" si="112"/>
        <v>335</v>
      </c>
      <c r="BI80" s="70">
        <f t="shared" si="112"/>
        <v>227.8</v>
      </c>
      <c r="BJ80" s="70">
        <f t="shared" si="112"/>
        <v>107.2</v>
      </c>
      <c r="BK80" s="26">
        <f t="shared" si="112"/>
        <v>265</v>
      </c>
      <c r="BL80" s="70">
        <f t="shared" si="112"/>
        <v>161.65</v>
      </c>
      <c r="BM80" s="70">
        <f t="shared" si="112"/>
        <v>103.35</v>
      </c>
      <c r="BN80" s="26">
        <f t="shared" si="112"/>
        <v>202</v>
      </c>
      <c r="BO80" s="26">
        <f t="shared" si="112"/>
        <v>145</v>
      </c>
      <c r="BP80" s="26">
        <f t="shared" si="112"/>
        <v>98</v>
      </c>
      <c r="BQ80" s="26">
        <f t="shared" si="112"/>
        <v>88</v>
      </c>
      <c r="BR80" s="70">
        <f t="shared" si="112"/>
        <v>533</v>
      </c>
      <c r="BS80" s="70">
        <f t="shared" si="112"/>
        <v>341.12000000000006</v>
      </c>
      <c r="BT80" s="70">
        <f t="shared" si="112"/>
        <v>191.88</v>
      </c>
      <c r="BU80" s="26">
        <v>3638</v>
      </c>
      <c r="BV80" s="26">
        <v>378</v>
      </c>
      <c r="BW80" s="26">
        <v>301.8294243070206</v>
      </c>
    </row>
    <row r="81" spans="1:75" ht="16.5" customHeight="1">
      <c r="A81" s="35" t="s">
        <v>70</v>
      </c>
      <c r="B81" s="37">
        <v>8657</v>
      </c>
      <c r="C81" s="36">
        <v>11</v>
      </c>
      <c r="D81" s="36">
        <v>161</v>
      </c>
      <c r="E81" s="72">
        <f>SUM(C81:D81)</f>
        <v>172</v>
      </c>
      <c r="F81" s="72">
        <f>+E81*0.54</f>
        <v>92.88000000000001</v>
      </c>
      <c r="G81" s="72">
        <f>+E81*0.46</f>
        <v>79.12</v>
      </c>
      <c r="H81" s="36">
        <v>172</v>
      </c>
      <c r="I81" s="36">
        <v>174</v>
      </c>
      <c r="J81" s="36">
        <v>176</v>
      </c>
      <c r="K81" s="36">
        <v>177</v>
      </c>
      <c r="L81" s="72">
        <f>SUM(J81:K81)</f>
        <v>353</v>
      </c>
      <c r="M81" s="72">
        <f>+L81*0.54</f>
        <v>190.62</v>
      </c>
      <c r="N81" s="72">
        <f>+L81*0.46</f>
        <v>162.38</v>
      </c>
      <c r="O81" s="36">
        <v>177</v>
      </c>
      <c r="P81" s="36">
        <v>180</v>
      </c>
      <c r="Q81" s="36">
        <v>183</v>
      </c>
      <c r="R81" s="36">
        <v>184</v>
      </c>
      <c r="S81" s="36">
        <v>183</v>
      </c>
      <c r="T81" s="72">
        <f>SUM(O81:S81)</f>
        <v>907</v>
      </c>
      <c r="U81" s="72">
        <f>+T81*0.5</f>
        <v>453.5</v>
      </c>
      <c r="V81" s="72">
        <f>+T81*0.5</f>
        <v>453.5</v>
      </c>
      <c r="W81" s="36">
        <v>184</v>
      </c>
      <c r="X81" s="36">
        <v>182</v>
      </c>
      <c r="Y81" s="36">
        <v>183</v>
      </c>
      <c r="Z81" s="36">
        <v>182</v>
      </c>
      <c r="AA81" s="36">
        <v>183</v>
      </c>
      <c r="AB81" s="72">
        <f>SUM(W81:AA81)</f>
        <v>914</v>
      </c>
      <c r="AC81" s="72">
        <f>+AB81*0.52</f>
        <v>475.28000000000003</v>
      </c>
      <c r="AD81" s="72">
        <f>+AB81*0.48</f>
        <v>438.71999999999997</v>
      </c>
      <c r="AE81" s="36">
        <v>183</v>
      </c>
      <c r="AF81" s="36">
        <v>182</v>
      </c>
      <c r="AG81" s="36">
        <v>183</v>
      </c>
      <c r="AH81" s="36">
        <v>182</v>
      </c>
      <c r="AI81" s="36">
        <v>178</v>
      </c>
      <c r="AJ81" s="72">
        <f>SUM(AE81:AI81)</f>
        <v>908</v>
      </c>
      <c r="AK81" s="72">
        <f>+AJ81*0.51</f>
        <v>463.08</v>
      </c>
      <c r="AL81" s="72">
        <f>+AJ81*0.49</f>
        <v>444.92</v>
      </c>
      <c r="AM81" s="36">
        <v>958</v>
      </c>
      <c r="AN81" s="72">
        <f>+AM81*0.57</f>
        <v>546.06</v>
      </c>
      <c r="AO81" s="72">
        <f>+AM81*0.43</f>
        <v>411.94</v>
      </c>
      <c r="AP81" s="36">
        <v>850</v>
      </c>
      <c r="AQ81" s="72">
        <f>+AP81*0.56</f>
        <v>476.00000000000006</v>
      </c>
      <c r="AR81" s="72">
        <f>+AP81*0.44</f>
        <v>374</v>
      </c>
      <c r="AS81" s="36">
        <v>748</v>
      </c>
      <c r="AT81" s="72">
        <f>+AS81*0.57</f>
        <v>426.35999999999996</v>
      </c>
      <c r="AU81" s="72">
        <f>+AS81*0.43</f>
        <v>321.64</v>
      </c>
      <c r="AV81" s="36">
        <v>631</v>
      </c>
      <c r="AW81" s="72">
        <f>+AV81*0.59</f>
        <v>372.28999999999996</v>
      </c>
      <c r="AX81" s="72">
        <f>+AV81*0.41</f>
        <v>258.71</v>
      </c>
      <c r="AY81" s="36">
        <v>486</v>
      </c>
      <c r="AZ81" s="72">
        <f>+AY81*0.63</f>
        <v>306.18</v>
      </c>
      <c r="BA81" s="72">
        <f>+AY81*0.37</f>
        <v>179.82</v>
      </c>
      <c r="BB81" s="36">
        <v>358</v>
      </c>
      <c r="BC81" s="72">
        <f>+BB81*0.6</f>
        <v>214.79999999999998</v>
      </c>
      <c r="BD81" s="72">
        <f>+BB81*0.4</f>
        <v>143.20000000000002</v>
      </c>
      <c r="BE81" s="36">
        <v>276</v>
      </c>
      <c r="BF81" s="72">
        <f>+BE81*0.56</f>
        <v>154.56</v>
      </c>
      <c r="BG81" s="72">
        <f>+BE81*0.44</f>
        <v>121.44</v>
      </c>
      <c r="BH81" s="36">
        <v>222</v>
      </c>
      <c r="BI81" s="72">
        <f>+BH81*0.68</f>
        <v>150.96</v>
      </c>
      <c r="BJ81" s="72">
        <f>+BH81*0.32</f>
        <v>71.04</v>
      </c>
      <c r="BK81" s="36">
        <v>175</v>
      </c>
      <c r="BL81" s="72">
        <f>+BK81*0.61</f>
        <v>106.75</v>
      </c>
      <c r="BM81" s="72">
        <f>+BK81*0.39</f>
        <v>68.25</v>
      </c>
      <c r="BN81" s="36">
        <v>134</v>
      </c>
      <c r="BO81" s="36">
        <v>96</v>
      </c>
      <c r="BP81" s="36">
        <v>65</v>
      </c>
      <c r="BQ81" s="36">
        <v>58</v>
      </c>
      <c r="BR81" s="72">
        <f>SUM(BN81:BQ81)</f>
        <v>353</v>
      </c>
      <c r="BS81" s="72">
        <f>+BR81*0.64</f>
        <v>225.92000000000002</v>
      </c>
      <c r="BT81" s="72">
        <f>+BR81*0.36</f>
        <v>127.08</v>
      </c>
      <c r="BU81" s="36">
        <v>2115</v>
      </c>
      <c r="BV81" s="36">
        <v>210</v>
      </c>
      <c r="BW81" s="36">
        <v>173</v>
      </c>
    </row>
    <row r="82" spans="1:75" ht="16.5" customHeight="1">
      <c r="A82" s="35" t="s">
        <v>71</v>
      </c>
      <c r="B82" s="37">
        <v>286.3642236</v>
      </c>
      <c r="C82" s="36">
        <v>0.5564222999999999</v>
      </c>
      <c r="D82" s="36">
        <v>6.4435777000000005</v>
      </c>
      <c r="E82" s="72">
        <f>SUM(C82:D82)</f>
        <v>7</v>
      </c>
      <c r="F82" s="72">
        <f>+E82*0.54</f>
        <v>3.7800000000000002</v>
      </c>
      <c r="G82" s="72">
        <f>+E82*0.46</f>
        <v>3.22</v>
      </c>
      <c r="H82" s="36">
        <v>7</v>
      </c>
      <c r="I82" s="36">
        <v>7</v>
      </c>
      <c r="J82" s="36">
        <v>7</v>
      </c>
      <c r="K82" s="36">
        <v>6.3642236</v>
      </c>
      <c r="L82" s="72">
        <f>SUM(J82:K82)</f>
        <v>13.364223599999999</v>
      </c>
      <c r="M82" s="72">
        <f>+L82*0.54</f>
        <v>7.216680744</v>
      </c>
      <c r="N82" s="72">
        <f>+L82*0.46</f>
        <v>6.147542855999999</v>
      </c>
      <c r="O82" s="36">
        <v>7</v>
      </c>
      <c r="P82" s="36">
        <v>7</v>
      </c>
      <c r="Q82" s="36">
        <v>6</v>
      </c>
      <c r="R82" s="36">
        <v>6</v>
      </c>
      <c r="S82" s="36">
        <v>6.469941599999999</v>
      </c>
      <c r="T82" s="72">
        <f>SUM(O82:S82)</f>
        <v>32.4699416</v>
      </c>
      <c r="U82" s="72">
        <f>+T82*0.5</f>
        <v>16.2349708</v>
      </c>
      <c r="V82" s="72">
        <f>+T82*0.5</f>
        <v>16.2349708</v>
      </c>
      <c r="W82" s="36">
        <v>6</v>
      </c>
      <c r="X82" s="36">
        <v>6</v>
      </c>
      <c r="Y82" s="36">
        <v>6</v>
      </c>
      <c r="Z82" s="36">
        <v>6</v>
      </c>
      <c r="AA82" s="36">
        <v>6</v>
      </c>
      <c r="AB82" s="72">
        <f>SUM(W82:AA82)</f>
        <v>30</v>
      </c>
      <c r="AC82" s="72">
        <f>+AB82*0.52</f>
        <v>15.600000000000001</v>
      </c>
      <c r="AD82" s="72">
        <f>+AB82*0.48</f>
        <v>14.399999999999999</v>
      </c>
      <c r="AE82" s="36">
        <v>6</v>
      </c>
      <c r="AF82" s="36">
        <v>6</v>
      </c>
      <c r="AG82" s="36">
        <v>6</v>
      </c>
      <c r="AH82" s="36">
        <v>6</v>
      </c>
      <c r="AI82" s="36">
        <v>6</v>
      </c>
      <c r="AJ82" s="72">
        <f>SUM(AE82:AI82)</f>
        <v>30</v>
      </c>
      <c r="AK82" s="72">
        <f>+AJ82*0.51</f>
        <v>15.3</v>
      </c>
      <c r="AL82" s="72">
        <f>+AJ82*0.49</f>
        <v>14.7</v>
      </c>
      <c r="AM82" s="36">
        <v>30</v>
      </c>
      <c r="AN82" s="72">
        <f>+AM82*0.57</f>
        <v>17.099999999999998</v>
      </c>
      <c r="AO82" s="72">
        <f>+AM82*0.43</f>
        <v>12.9</v>
      </c>
      <c r="AP82" s="36">
        <v>27</v>
      </c>
      <c r="AQ82" s="72">
        <f>+AP82*0.56</f>
        <v>15.120000000000001</v>
      </c>
      <c r="AR82" s="72">
        <f>+AP82*0.44</f>
        <v>11.88</v>
      </c>
      <c r="AS82" s="36">
        <v>24</v>
      </c>
      <c r="AT82" s="72">
        <f>+AS82*0.57</f>
        <v>13.68</v>
      </c>
      <c r="AU82" s="72">
        <f>+AS82*0.43</f>
        <v>10.32</v>
      </c>
      <c r="AV82" s="36">
        <v>20</v>
      </c>
      <c r="AW82" s="72">
        <f>+AV82*0.59</f>
        <v>11.799999999999999</v>
      </c>
      <c r="AX82" s="72">
        <f>+AV82*0.41</f>
        <v>8.2</v>
      </c>
      <c r="AY82" s="36">
        <v>15</v>
      </c>
      <c r="AZ82" s="72">
        <f>+AY82*0.63</f>
        <v>9.45</v>
      </c>
      <c r="BA82" s="72">
        <f>+AY82*0.37</f>
        <v>5.55</v>
      </c>
      <c r="BB82" s="36">
        <v>11</v>
      </c>
      <c r="BC82" s="72">
        <f>+BB82*0.6</f>
        <v>6.6</v>
      </c>
      <c r="BD82" s="72">
        <f>+BB82*0.4</f>
        <v>4.4</v>
      </c>
      <c r="BE82" s="36">
        <v>9</v>
      </c>
      <c r="BF82" s="72">
        <f>+BE82*0.56</f>
        <v>5.040000000000001</v>
      </c>
      <c r="BG82" s="72">
        <f>+BE82*0.44</f>
        <v>3.96</v>
      </c>
      <c r="BH82" s="36">
        <v>7</v>
      </c>
      <c r="BI82" s="72">
        <f>+BH82*0.68</f>
        <v>4.760000000000001</v>
      </c>
      <c r="BJ82" s="72">
        <f>+BH82*0.32</f>
        <v>2.24</v>
      </c>
      <c r="BK82" s="36">
        <v>6</v>
      </c>
      <c r="BL82" s="72">
        <f>+BK82*0.61</f>
        <v>3.66</v>
      </c>
      <c r="BM82" s="72">
        <f>+BK82*0.39</f>
        <v>2.34</v>
      </c>
      <c r="BN82" s="36">
        <v>4</v>
      </c>
      <c r="BO82" s="36">
        <v>3</v>
      </c>
      <c r="BP82" s="36">
        <v>2</v>
      </c>
      <c r="BQ82" s="36">
        <v>2</v>
      </c>
      <c r="BR82" s="72">
        <f>SUM(BN82:BQ82)</f>
        <v>11</v>
      </c>
      <c r="BS82" s="72">
        <f>+BR82*0.64</f>
        <v>7.04</v>
      </c>
      <c r="BT82" s="72">
        <f>+BR82*0.36</f>
        <v>3.96</v>
      </c>
      <c r="BU82" s="36">
        <v>135</v>
      </c>
      <c r="BV82" s="36">
        <v>10</v>
      </c>
      <c r="BW82" s="36">
        <v>8</v>
      </c>
    </row>
    <row r="83" spans="1:75" ht="16.5" customHeight="1">
      <c r="A83" s="35" t="s">
        <v>72</v>
      </c>
      <c r="B83" s="37">
        <v>3408</v>
      </c>
      <c r="C83" s="36">
        <v>8</v>
      </c>
      <c r="D83" s="36">
        <v>76</v>
      </c>
      <c r="E83" s="72">
        <f>SUM(C83:D83)</f>
        <v>84</v>
      </c>
      <c r="F83" s="72">
        <f>+E83*0.54</f>
        <v>45.36</v>
      </c>
      <c r="G83" s="72">
        <f>+E83*0.46</f>
        <v>38.64</v>
      </c>
      <c r="H83" s="36">
        <v>84</v>
      </c>
      <c r="I83" s="36">
        <v>84</v>
      </c>
      <c r="J83" s="36">
        <v>86</v>
      </c>
      <c r="K83" s="36">
        <v>87</v>
      </c>
      <c r="L83" s="72">
        <f>SUM(J83:K83)</f>
        <v>173</v>
      </c>
      <c r="M83" s="72">
        <f>+L83*0.54</f>
        <v>93.42</v>
      </c>
      <c r="N83" s="72">
        <f>+L83*0.46</f>
        <v>79.58</v>
      </c>
      <c r="O83" s="36">
        <v>88</v>
      </c>
      <c r="P83" s="36">
        <v>88</v>
      </c>
      <c r="Q83" s="36">
        <v>87</v>
      </c>
      <c r="R83" s="36">
        <v>87</v>
      </c>
      <c r="S83" s="36">
        <v>87</v>
      </c>
      <c r="T83" s="72">
        <f>SUM(O83:S83)</f>
        <v>437</v>
      </c>
      <c r="U83" s="72">
        <f>+T83*0.5</f>
        <v>218.5</v>
      </c>
      <c r="V83" s="72">
        <f>+T83*0.5</f>
        <v>218.5</v>
      </c>
      <c r="W83" s="36">
        <v>88</v>
      </c>
      <c r="X83" s="36">
        <v>88</v>
      </c>
      <c r="Y83" s="36">
        <v>88</v>
      </c>
      <c r="Z83" s="36">
        <v>89</v>
      </c>
      <c r="AA83" s="36">
        <v>89</v>
      </c>
      <c r="AB83" s="72">
        <f>SUM(W83:AA83)</f>
        <v>442</v>
      </c>
      <c r="AC83" s="72">
        <f>+AB83*0.52</f>
        <v>229.84</v>
      </c>
      <c r="AD83" s="72">
        <f>+AB83*0.48</f>
        <v>212.16</v>
      </c>
      <c r="AE83" s="36">
        <v>89</v>
      </c>
      <c r="AF83" s="36">
        <v>89</v>
      </c>
      <c r="AG83" s="36">
        <v>88</v>
      </c>
      <c r="AH83" s="36">
        <v>87</v>
      </c>
      <c r="AI83" s="36">
        <v>86</v>
      </c>
      <c r="AJ83" s="72">
        <f>SUM(AE83:AI83)</f>
        <v>439</v>
      </c>
      <c r="AK83" s="72">
        <f>+AJ83*0.51</f>
        <v>223.89000000000001</v>
      </c>
      <c r="AL83" s="72">
        <f>+AJ83*0.49</f>
        <v>215.10999999999999</v>
      </c>
      <c r="AM83" s="36">
        <v>304</v>
      </c>
      <c r="AN83" s="72">
        <f>+AM83*0.57</f>
        <v>173.27999999999997</v>
      </c>
      <c r="AO83" s="72">
        <f>+AM83*0.43</f>
        <v>130.72</v>
      </c>
      <c r="AP83" s="36">
        <v>281</v>
      </c>
      <c r="AQ83" s="72">
        <f>+AP83*0.56</f>
        <v>157.36</v>
      </c>
      <c r="AR83" s="72">
        <f>+AP83*0.44</f>
        <v>123.64</v>
      </c>
      <c r="AS83" s="36">
        <v>246</v>
      </c>
      <c r="AT83" s="72">
        <f>+AS83*0.57</f>
        <v>140.22</v>
      </c>
      <c r="AU83" s="72">
        <f>+AS83*0.43</f>
        <v>105.78</v>
      </c>
      <c r="AV83" s="36">
        <v>206</v>
      </c>
      <c r="AW83" s="72">
        <f>+AV83*0.59</f>
        <v>121.53999999999999</v>
      </c>
      <c r="AX83" s="72">
        <f>+AV83*0.41</f>
        <v>84.46</v>
      </c>
      <c r="AY83" s="36">
        <v>155</v>
      </c>
      <c r="AZ83" s="72">
        <f>+AY83*0.63</f>
        <v>97.65</v>
      </c>
      <c r="BA83" s="72">
        <f>+AY83*0.37</f>
        <v>57.35</v>
      </c>
      <c r="BB83" s="36">
        <v>117</v>
      </c>
      <c r="BC83" s="72">
        <f>+BB83*0.6</f>
        <v>70.2</v>
      </c>
      <c r="BD83" s="72">
        <f>+BB83*0.4</f>
        <v>46.800000000000004</v>
      </c>
      <c r="BE83" s="36">
        <v>96</v>
      </c>
      <c r="BF83" s="72">
        <f>+BE83*0.56</f>
        <v>53.760000000000005</v>
      </c>
      <c r="BG83" s="72">
        <f>+BE83*0.44</f>
        <v>42.24</v>
      </c>
      <c r="BH83" s="36">
        <v>77</v>
      </c>
      <c r="BI83" s="72">
        <f>+BH83*0.68</f>
        <v>52.36000000000001</v>
      </c>
      <c r="BJ83" s="72">
        <f>+BH83*0.32</f>
        <v>24.64</v>
      </c>
      <c r="BK83" s="36">
        <v>61</v>
      </c>
      <c r="BL83" s="72">
        <f>+BK83*0.61</f>
        <v>37.21</v>
      </c>
      <c r="BM83" s="72">
        <f>+BK83*0.39</f>
        <v>23.79</v>
      </c>
      <c r="BN83" s="36">
        <v>46</v>
      </c>
      <c r="BO83" s="36">
        <v>33</v>
      </c>
      <c r="BP83" s="36">
        <v>23</v>
      </c>
      <c r="BQ83" s="36">
        <v>20</v>
      </c>
      <c r="BR83" s="72">
        <f>SUM(BN83:BQ83)</f>
        <v>122</v>
      </c>
      <c r="BS83" s="72">
        <f>+BR83*0.64</f>
        <v>78.08</v>
      </c>
      <c r="BT83" s="72">
        <f>+BR83*0.36</f>
        <v>43.92</v>
      </c>
      <c r="BU83" s="36">
        <v>818</v>
      </c>
      <c r="BV83" s="36">
        <v>115</v>
      </c>
      <c r="BW83" s="36">
        <v>88</v>
      </c>
    </row>
    <row r="84" spans="1:75" ht="16.5" customHeight="1">
      <c r="A84" s="35" t="s">
        <v>73</v>
      </c>
      <c r="B84" s="37">
        <v>1030</v>
      </c>
      <c r="C84" s="36">
        <v>1.9872225000000001</v>
      </c>
      <c r="D84" s="36">
        <v>23.0127775</v>
      </c>
      <c r="E84" s="72">
        <f>SUM(C84:D84)</f>
        <v>25</v>
      </c>
      <c r="F84" s="72">
        <f>+E84*0.54</f>
        <v>13.5</v>
      </c>
      <c r="G84" s="72">
        <f>+E84*0.46</f>
        <v>11.5</v>
      </c>
      <c r="H84" s="36">
        <v>25</v>
      </c>
      <c r="I84" s="36">
        <v>25</v>
      </c>
      <c r="J84" s="36">
        <v>25</v>
      </c>
      <c r="K84" s="36">
        <v>25</v>
      </c>
      <c r="L84" s="72">
        <f>SUM(J84:K84)</f>
        <v>50</v>
      </c>
      <c r="M84" s="72">
        <f>+L84*0.54</f>
        <v>27</v>
      </c>
      <c r="N84" s="72">
        <f>+L84*0.46</f>
        <v>23</v>
      </c>
      <c r="O84" s="36">
        <v>25</v>
      </c>
      <c r="P84" s="36">
        <v>25</v>
      </c>
      <c r="Q84" s="36">
        <v>24</v>
      </c>
      <c r="R84" s="36">
        <v>23</v>
      </c>
      <c r="S84" s="36">
        <v>24</v>
      </c>
      <c r="T84" s="72">
        <f>SUM(O84:S84)</f>
        <v>121</v>
      </c>
      <c r="U84" s="72">
        <f>+T84*0.5</f>
        <v>60.5</v>
      </c>
      <c r="V84" s="72">
        <f>+T84*0.5</f>
        <v>60.5</v>
      </c>
      <c r="W84" s="36">
        <v>23</v>
      </c>
      <c r="X84" s="36">
        <v>23</v>
      </c>
      <c r="Y84" s="36">
        <v>23</v>
      </c>
      <c r="Z84" s="36">
        <v>23</v>
      </c>
      <c r="AA84" s="36">
        <v>23</v>
      </c>
      <c r="AB84" s="72">
        <f>SUM(W84:AA84)</f>
        <v>115</v>
      </c>
      <c r="AC84" s="72">
        <f>+AB84*0.52</f>
        <v>59.800000000000004</v>
      </c>
      <c r="AD84" s="72">
        <f>+AB84*0.48</f>
        <v>55.199999999999996</v>
      </c>
      <c r="AE84" s="36">
        <v>23</v>
      </c>
      <c r="AF84" s="36">
        <v>23</v>
      </c>
      <c r="AG84" s="36">
        <v>22</v>
      </c>
      <c r="AH84" s="36">
        <v>22</v>
      </c>
      <c r="AI84" s="36">
        <v>22</v>
      </c>
      <c r="AJ84" s="72">
        <f>SUM(AE84:AI84)</f>
        <v>112</v>
      </c>
      <c r="AK84" s="72">
        <f>+AJ84*0.51</f>
        <v>57.120000000000005</v>
      </c>
      <c r="AL84" s="72">
        <f>+AJ84*0.49</f>
        <v>54.879999999999995</v>
      </c>
      <c r="AM84" s="36">
        <v>104</v>
      </c>
      <c r="AN84" s="72">
        <f>+AM84*0.57</f>
        <v>59.279999999999994</v>
      </c>
      <c r="AO84" s="72">
        <f>+AM84*0.43</f>
        <v>44.72</v>
      </c>
      <c r="AP84" s="36">
        <v>94</v>
      </c>
      <c r="AQ84" s="72">
        <f>+AP84*0.56</f>
        <v>52.64000000000001</v>
      </c>
      <c r="AR84" s="72">
        <f>+AP84*0.44</f>
        <v>41.36</v>
      </c>
      <c r="AS84" s="36">
        <v>82</v>
      </c>
      <c r="AT84" s="72">
        <f>+AS84*0.57</f>
        <v>46.739999999999995</v>
      </c>
      <c r="AU84" s="72">
        <f>+AS84*0.43</f>
        <v>35.26</v>
      </c>
      <c r="AV84" s="36">
        <v>69</v>
      </c>
      <c r="AW84" s="72">
        <f>+AV84*0.59</f>
        <v>40.71</v>
      </c>
      <c r="AX84" s="72">
        <f>+AV84*0.41</f>
        <v>28.29</v>
      </c>
      <c r="AY84" s="36">
        <v>53</v>
      </c>
      <c r="AZ84" s="72">
        <f>+AY84*0.63</f>
        <v>33.39</v>
      </c>
      <c r="BA84" s="72">
        <f>+AY84*0.37</f>
        <v>19.61</v>
      </c>
      <c r="BB84" s="36">
        <v>39</v>
      </c>
      <c r="BC84" s="72">
        <f>+BB84*0.6</f>
        <v>23.4</v>
      </c>
      <c r="BD84" s="72">
        <f>+BB84*0.4</f>
        <v>15.600000000000001</v>
      </c>
      <c r="BE84" s="36">
        <v>31</v>
      </c>
      <c r="BF84" s="72">
        <f>+BE84*0.56</f>
        <v>17.360000000000003</v>
      </c>
      <c r="BG84" s="72">
        <f>+BE84*0.44</f>
        <v>13.64</v>
      </c>
      <c r="BH84" s="36">
        <v>25</v>
      </c>
      <c r="BI84" s="72">
        <f>+BH84*0.68</f>
        <v>17</v>
      </c>
      <c r="BJ84" s="72">
        <f>+BH84*0.32</f>
        <v>8</v>
      </c>
      <c r="BK84" s="36">
        <v>20</v>
      </c>
      <c r="BL84" s="72">
        <f>+BK84*0.61</f>
        <v>12.2</v>
      </c>
      <c r="BM84" s="72">
        <f>+BK84*0.39</f>
        <v>7.800000000000001</v>
      </c>
      <c r="BN84" s="36">
        <v>15</v>
      </c>
      <c r="BO84" s="36">
        <v>11</v>
      </c>
      <c r="BP84" s="36">
        <v>7</v>
      </c>
      <c r="BQ84" s="36">
        <v>7</v>
      </c>
      <c r="BR84" s="72">
        <f>SUM(BN84:BQ84)</f>
        <v>40</v>
      </c>
      <c r="BS84" s="72">
        <f>+BR84*0.64</f>
        <v>25.6</v>
      </c>
      <c r="BT84" s="72">
        <f>+BR84*0.36</f>
        <v>14.399999999999999</v>
      </c>
      <c r="BU84" s="36">
        <v>525</v>
      </c>
      <c r="BV84" s="36">
        <v>36</v>
      </c>
      <c r="BW84" s="36">
        <v>28</v>
      </c>
    </row>
    <row r="85" spans="1:75" ht="16.5" customHeight="1">
      <c r="A85" s="35" t="s">
        <v>74</v>
      </c>
      <c r="B85" s="37">
        <v>203</v>
      </c>
      <c r="C85" s="36">
        <v>1</v>
      </c>
      <c r="D85" s="36">
        <v>5</v>
      </c>
      <c r="E85" s="72">
        <f>SUM(C85:D85)</f>
        <v>6</v>
      </c>
      <c r="F85" s="72">
        <f>+E85*0.54</f>
        <v>3.24</v>
      </c>
      <c r="G85" s="72">
        <f>+E85*0.46</f>
        <v>2.7600000000000002</v>
      </c>
      <c r="H85" s="36">
        <v>6</v>
      </c>
      <c r="I85" s="36">
        <v>6</v>
      </c>
      <c r="J85" s="36">
        <v>6</v>
      </c>
      <c r="K85" s="36">
        <v>6</v>
      </c>
      <c r="L85" s="72">
        <f>SUM(J85:K85)</f>
        <v>12</v>
      </c>
      <c r="M85" s="72">
        <f>+L85*0.54</f>
        <v>6.48</v>
      </c>
      <c r="N85" s="72">
        <f>+L85*0.46</f>
        <v>5.5200000000000005</v>
      </c>
      <c r="O85" s="36">
        <v>6</v>
      </c>
      <c r="P85" s="36">
        <v>5</v>
      </c>
      <c r="Q85" s="36">
        <v>5</v>
      </c>
      <c r="R85" s="36">
        <v>6</v>
      </c>
      <c r="S85" s="36">
        <v>6</v>
      </c>
      <c r="T85" s="72">
        <f>SUM(O85:S85)</f>
        <v>28</v>
      </c>
      <c r="U85" s="72">
        <f>+T85*0.5</f>
        <v>14</v>
      </c>
      <c r="V85" s="72">
        <f>+T85*0.5</f>
        <v>14</v>
      </c>
      <c r="W85" s="36">
        <v>5</v>
      </c>
      <c r="X85" s="36">
        <v>6</v>
      </c>
      <c r="Y85" s="36">
        <v>6</v>
      </c>
      <c r="Z85" s="36">
        <v>5</v>
      </c>
      <c r="AA85" s="36">
        <v>5</v>
      </c>
      <c r="AB85" s="72">
        <f>SUM(W85:AA85)</f>
        <v>27</v>
      </c>
      <c r="AC85" s="72">
        <f>+AB85*0.52</f>
        <v>14.040000000000001</v>
      </c>
      <c r="AD85" s="72">
        <f>+AB85*0.48</f>
        <v>12.959999999999999</v>
      </c>
      <c r="AE85" s="36">
        <v>5</v>
      </c>
      <c r="AF85" s="36">
        <v>6</v>
      </c>
      <c r="AG85" s="36">
        <v>6</v>
      </c>
      <c r="AH85" s="36">
        <v>5</v>
      </c>
      <c r="AI85" s="36">
        <v>5</v>
      </c>
      <c r="AJ85" s="72">
        <f>SUM(AE85:AI85)</f>
        <v>27</v>
      </c>
      <c r="AK85" s="72">
        <f>+AJ85*0.51</f>
        <v>13.77</v>
      </c>
      <c r="AL85" s="72">
        <f>+AJ85*0.49</f>
        <v>13.23</v>
      </c>
      <c r="AM85" s="36">
        <v>14</v>
      </c>
      <c r="AN85" s="72">
        <f>+AM85*0.57</f>
        <v>7.9799999999999995</v>
      </c>
      <c r="AO85" s="72">
        <f>+AM85*0.43</f>
        <v>6.02</v>
      </c>
      <c r="AP85" s="36">
        <v>16</v>
      </c>
      <c r="AQ85" s="72">
        <f>+AP85*0.56</f>
        <v>8.96</v>
      </c>
      <c r="AR85" s="72">
        <f>+AP85*0.44</f>
        <v>7.04</v>
      </c>
      <c r="AS85" s="36">
        <v>14</v>
      </c>
      <c r="AT85" s="72">
        <f>+AS85*0.57</f>
        <v>7.9799999999999995</v>
      </c>
      <c r="AU85" s="72">
        <f>+AS85*0.43</f>
        <v>6.02</v>
      </c>
      <c r="AV85" s="36">
        <v>12</v>
      </c>
      <c r="AW85" s="72">
        <f>+AV85*0.59</f>
        <v>7.08</v>
      </c>
      <c r="AX85" s="72">
        <f>+AV85*0.41</f>
        <v>4.92</v>
      </c>
      <c r="AY85" s="36">
        <v>9</v>
      </c>
      <c r="AZ85" s="72">
        <f>+AY85*0.63</f>
        <v>5.67</v>
      </c>
      <c r="BA85" s="72">
        <f>+AY85*0.37</f>
        <v>3.33</v>
      </c>
      <c r="BB85" s="36">
        <v>7</v>
      </c>
      <c r="BC85" s="72">
        <f>+BB85*0.6</f>
        <v>4.2</v>
      </c>
      <c r="BD85" s="72">
        <f>+BB85*0.4</f>
        <v>2.8000000000000003</v>
      </c>
      <c r="BE85" s="36">
        <v>5</v>
      </c>
      <c r="BF85" s="72">
        <f>+BE85*0.56</f>
        <v>2.8000000000000003</v>
      </c>
      <c r="BG85" s="72">
        <f>+BE85*0.44</f>
        <v>2.2</v>
      </c>
      <c r="BH85" s="36">
        <v>4</v>
      </c>
      <c r="BI85" s="72">
        <f>+BH85*0.68</f>
        <v>2.72</v>
      </c>
      <c r="BJ85" s="72">
        <f>+BH85*0.32</f>
        <v>1.28</v>
      </c>
      <c r="BK85" s="36">
        <v>3</v>
      </c>
      <c r="BL85" s="72">
        <f>+BK85*0.61</f>
        <v>1.83</v>
      </c>
      <c r="BM85" s="72">
        <f>+BK85*0.39</f>
        <v>1.17</v>
      </c>
      <c r="BN85" s="36">
        <v>3</v>
      </c>
      <c r="BO85" s="36">
        <v>2</v>
      </c>
      <c r="BP85" s="36">
        <v>1</v>
      </c>
      <c r="BQ85" s="36">
        <v>1</v>
      </c>
      <c r="BR85" s="72">
        <f>SUM(BN85:BQ85)</f>
        <v>7</v>
      </c>
      <c r="BS85" s="72">
        <f>+BR85*0.64</f>
        <v>4.48</v>
      </c>
      <c r="BT85" s="72">
        <f>+BR85*0.36</f>
        <v>2.52</v>
      </c>
      <c r="BU85" s="36">
        <v>45</v>
      </c>
      <c r="BV85" s="36">
        <v>7</v>
      </c>
      <c r="BW85" s="36">
        <v>4.8294243070205995</v>
      </c>
    </row>
    <row r="86" spans="1:75" s="18" customFormat="1" ht="16.5" customHeight="1" thickBot="1">
      <c r="A86" s="48"/>
      <c r="B86" s="50"/>
      <c r="C86" s="49"/>
      <c r="D86" s="49"/>
      <c r="E86" s="74"/>
      <c r="F86" s="74"/>
      <c r="G86" s="74"/>
      <c r="H86" s="49"/>
      <c r="I86" s="49"/>
      <c r="J86" s="49"/>
      <c r="K86" s="49"/>
      <c r="L86" s="74"/>
      <c r="M86" s="74"/>
      <c r="N86" s="74"/>
      <c r="O86" s="49"/>
      <c r="P86" s="49"/>
      <c r="Q86" s="49"/>
      <c r="R86" s="49"/>
      <c r="S86" s="49"/>
      <c r="T86" s="74"/>
      <c r="U86" s="74"/>
      <c r="V86" s="74"/>
      <c r="W86" s="49"/>
      <c r="X86" s="49"/>
      <c r="Y86" s="49"/>
      <c r="Z86" s="49"/>
      <c r="AA86" s="49"/>
      <c r="AB86" s="74"/>
      <c r="AC86" s="74"/>
      <c r="AD86" s="74"/>
      <c r="AE86" s="49"/>
      <c r="AF86" s="49"/>
      <c r="AG86" s="49"/>
      <c r="AH86" s="49"/>
      <c r="AI86" s="49"/>
      <c r="AJ86" s="74"/>
      <c r="AK86" s="74"/>
      <c r="AL86" s="74"/>
      <c r="AM86" s="49"/>
      <c r="AN86" s="74"/>
      <c r="AO86" s="74"/>
      <c r="AP86" s="49"/>
      <c r="AQ86" s="74"/>
      <c r="AR86" s="74"/>
      <c r="AS86" s="49"/>
      <c r="AT86" s="74"/>
      <c r="AU86" s="74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</row>
    <row r="87" ht="12.75">
      <c r="A87" s="54" t="s">
        <v>95</v>
      </c>
    </row>
    <row r="88" ht="12.75">
      <c r="A88" s="54"/>
    </row>
  </sheetData>
  <sheetProtection/>
  <protectedRanges>
    <protectedRange password="CC59" sqref="E5 A6:BW87" name="Rango1"/>
  </protectedRanges>
  <mergeCells count="50">
    <mergeCell ref="BC46:BD46"/>
    <mergeCell ref="BS7:BT7"/>
    <mergeCell ref="BS46:BT46"/>
    <mergeCell ref="BF7:BG7"/>
    <mergeCell ref="BI7:BJ7"/>
    <mergeCell ref="BL7:BM7"/>
    <mergeCell ref="BF46:BG46"/>
    <mergeCell ref="BI46:BJ46"/>
    <mergeCell ref="BL46:BM46"/>
    <mergeCell ref="BC7:BD7"/>
    <mergeCell ref="AQ46:AR46"/>
    <mergeCell ref="AT46:AU46"/>
    <mergeCell ref="AW7:AX7"/>
    <mergeCell ref="AZ7:BA7"/>
    <mergeCell ref="AW46:AX46"/>
    <mergeCell ref="AZ46:BA46"/>
    <mergeCell ref="AN46:AO46"/>
    <mergeCell ref="AC7:AD7"/>
    <mergeCell ref="AC46:AD46"/>
    <mergeCell ref="O45:AD45"/>
    <mergeCell ref="AK7:AL7"/>
    <mergeCell ref="AK46:AL46"/>
    <mergeCell ref="AE45:AL45"/>
    <mergeCell ref="AN7:AO7"/>
    <mergeCell ref="C45:N45"/>
    <mergeCell ref="M46:N46"/>
    <mergeCell ref="U7:V7"/>
    <mergeCell ref="U46:V46"/>
    <mergeCell ref="M7:N7"/>
    <mergeCell ref="F7:G7"/>
    <mergeCell ref="C6:BT6"/>
    <mergeCell ref="AI5:AJ5"/>
    <mergeCell ref="BU6:BW6"/>
    <mergeCell ref="B45:B47"/>
    <mergeCell ref="AM45:BN45"/>
    <mergeCell ref="BU45:BW45"/>
    <mergeCell ref="B6:B8"/>
    <mergeCell ref="F46:G46"/>
    <mergeCell ref="AQ7:AR7"/>
    <mergeCell ref="AT7:AU7"/>
    <mergeCell ref="BU5:BW5"/>
    <mergeCell ref="A1:BW1"/>
    <mergeCell ref="A2:BW2"/>
    <mergeCell ref="A3:BW3"/>
    <mergeCell ref="K4:L4"/>
    <mergeCell ref="Z4:AB4"/>
    <mergeCell ref="AI4:AJ4"/>
    <mergeCell ref="BU4:BW4"/>
    <mergeCell ref="K5:L5"/>
    <mergeCell ref="Z5:AB5"/>
  </mergeCells>
  <printOptions/>
  <pageMargins left="1.07" right="0.16" top="0.85" bottom="0.32" header="0" footer="0"/>
  <pageSetup horizontalDpi="360" verticalDpi="360" orientation="landscape" paperSize="9" scale="63" r:id="rId1"/>
  <ignoredErrors>
    <ignoredError sqref="F20 G25 T13 AB13:AD13 AJ13 AT13:AU13 BR13:BT13" formula="1"/>
    <ignoredError sqref="E52 E53:E58 E61:E63 E68 E71 E74:E78 E81:E85 L52:L58 L61:L63 L68 L71 L74:L78 L81:L8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X88"/>
  <sheetViews>
    <sheetView tabSelected="1" zoomScalePageLayoutView="0" workbookViewId="0" topLeftCell="A1">
      <pane xSplit="1" topLeftCell="B1" activePane="topRight" state="frozen"/>
      <selection pane="topLeft" activeCell="A6" sqref="A6"/>
      <selection pane="topRight" activeCell="A3" sqref="A3:AS3"/>
    </sheetView>
  </sheetViews>
  <sheetFormatPr defaultColWidth="11.421875" defaultRowHeight="12.75"/>
  <cols>
    <col min="1" max="1" width="30.140625" style="3" customWidth="1"/>
    <col min="2" max="2" width="11.140625" style="3" customWidth="1"/>
    <col min="3" max="3" width="7.57421875" style="3" customWidth="1"/>
    <col min="4" max="4" width="9.421875" style="3" customWidth="1"/>
    <col min="5" max="5" width="9.8515625" style="66" customWidth="1"/>
    <col min="6" max="6" width="8.00390625" style="3" customWidth="1"/>
    <col min="7" max="9" width="7.8515625" style="3" customWidth="1"/>
    <col min="10" max="10" width="9.28125" style="66" customWidth="1"/>
    <col min="11" max="15" width="7.8515625" style="3" customWidth="1"/>
    <col min="16" max="16" width="14.00390625" style="66" customWidth="1"/>
    <col min="17" max="17" width="7.57421875" style="3" customWidth="1"/>
    <col min="18" max="21" width="7.7109375" style="3" customWidth="1"/>
    <col min="22" max="22" width="14.28125" style="66" customWidth="1"/>
    <col min="23" max="27" width="7.8515625" style="3" customWidth="1"/>
    <col min="28" max="28" width="12.57421875" style="66" customWidth="1"/>
    <col min="29" max="33" width="9.140625" style="3" customWidth="1"/>
    <col min="34" max="34" width="7.8515625" style="3" customWidth="1"/>
    <col min="35" max="35" width="8.57421875" style="3" customWidth="1"/>
    <col min="36" max="37" width="7.8515625" style="3" customWidth="1"/>
    <col min="38" max="38" width="10.00390625" style="3" customWidth="1"/>
    <col min="39" max="40" width="9.421875" style="3" customWidth="1"/>
    <col min="41" max="41" width="8.7109375" style="3" customWidth="1"/>
    <col min="42" max="42" width="10.7109375" style="3" customWidth="1"/>
    <col min="43" max="43" width="9.140625" style="3" customWidth="1"/>
    <col min="44" max="44" width="8.140625" style="3" customWidth="1"/>
    <col min="45" max="45" width="7.7109375" style="3" customWidth="1"/>
    <col min="46" max="49" width="11.421875" style="3" customWidth="1"/>
    <col min="50" max="50" width="14.8515625" style="3" bestFit="1" customWidth="1"/>
    <col min="51" max="16384" width="11.421875" style="3" customWidth="1"/>
  </cols>
  <sheetData>
    <row r="1" spans="1:45" ht="20.25" customHeight="1">
      <c r="A1" s="112" t="s">
        <v>94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</row>
    <row r="2" spans="1:45" ht="15.75" customHeight="1">
      <c r="A2" s="112" t="s">
        <v>81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</row>
    <row r="3" spans="1:45" ht="19.5" customHeight="1">
      <c r="A3" s="112" t="s">
        <v>93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</row>
    <row r="4" spans="1:45" ht="19.5" customHeight="1">
      <c r="A4" s="15"/>
      <c r="B4" s="15"/>
      <c r="C4" s="15"/>
      <c r="D4" s="15"/>
      <c r="E4" s="65"/>
      <c r="F4" s="15"/>
      <c r="G4" s="15"/>
      <c r="H4" s="15"/>
      <c r="I4" s="111"/>
      <c r="J4" s="111"/>
      <c r="K4" s="15"/>
      <c r="L4" s="15"/>
      <c r="M4" s="15"/>
      <c r="N4" s="15"/>
      <c r="O4" s="15"/>
      <c r="P4" s="65"/>
      <c r="Q4" s="15"/>
      <c r="R4" s="15"/>
      <c r="S4" s="15"/>
      <c r="T4" s="111"/>
      <c r="U4" s="111"/>
      <c r="V4" s="111"/>
      <c r="W4" s="16"/>
      <c r="X4" s="16"/>
      <c r="Y4" s="16"/>
      <c r="Z4" s="16"/>
      <c r="AA4" s="111"/>
      <c r="AB4" s="111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11"/>
      <c r="AR4" s="111"/>
      <c r="AS4" s="111"/>
    </row>
    <row r="5" spans="5:45" ht="13.5" thickBot="1">
      <c r="E5" s="88"/>
      <c r="H5" s="17"/>
      <c r="I5" s="111"/>
      <c r="J5" s="111"/>
      <c r="T5" s="111"/>
      <c r="U5" s="111"/>
      <c r="V5" s="111"/>
      <c r="AA5" s="110"/>
      <c r="AB5" s="110"/>
      <c r="AQ5" s="110"/>
      <c r="AR5" s="110"/>
      <c r="AS5" s="110"/>
    </row>
    <row r="6" spans="1:45" ht="20.25" customHeight="1" thickBot="1">
      <c r="A6" s="1" t="s">
        <v>0</v>
      </c>
      <c r="B6" s="103" t="s">
        <v>91</v>
      </c>
      <c r="C6" s="107" t="s">
        <v>82</v>
      </c>
      <c r="D6" s="108"/>
      <c r="E6" s="108"/>
      <c r="F6" s="108"/>
      <c r="G6" s="108"/>
      <c r="H6" s="108"/>
      <c r="I6" s="108"/>
      <c r="J6" s="108"/>
      <c r="K6" s="107" t="s">
        <v>82</v>
      </c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7" t="s">
        <v>82</v>
      </c>
      <c r="X6" s="108"/>
      <c r="Y6" s="108"/>
      <c r="Z6" s="108"/>
      <c r="AA6" s="108"/>
      <c r="AB6" s="108"/>
      <c r="AC6" s="107" t="s">
        <v>82</v>
      </c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13" t="s">
        <v>2</v>
      </c>
      <c r="AR6" s="114"/>
      <c r="AS6" s="115"/>
    </row>
    <row r="7" spans="1:45" ht="13.5" customHeight="1" thickBot="1">
      <c r="A7" s="4" t="s">
        <v>3</v>
      </c>
      <c r="B7" s="104"/>
      <c r="C7" s="5" t="s">
        <v>4</v>
      </c>
      <c r="D7" s="6"/>
      <c r="E7" s="67" t="s">
        <v>1</v>
      </c>
      <c r="F7" s="4">
        <v>1</v>
      </c>
      <c r="G7" s="4">
        <v>2</v>
      </c>
      <c r="H7" s="4">
        <v>3</v>
      </c>
      <c r="I7" s="4">
        <v>4</v>
      </c>
      <c r="J7" s="67" t="s">
        <v>1</v>
      </c>
      <c r="K7" s="4">
        <v>5</v>
      </c>
      <c r="L7" s="7">
        <v>6</v>
      </c>
      <c r="M7" s="4">
        <v>7</v>
      </c>
      <c r="N7" s="4">
        <v>8</v>
      </c>
      <c r="O7" s="4">
        <v>9</v>
      </c>
      <c r="P7" s="77" t="s">
        <v>1</v>
      </c>
      <c r="Q7" s="4">
        <v>10</v>
      </c>
      <c r="R7" s="4">
        <v>11</v>
      </c>
      <c r="S7" s="4">
        <v>12</v>
      </c>
      <c r="T7" s="4">
        <v>13</v>
      </c>
      <c r="U7" s="8">
        <v>14</v>
      </c>
      <c r="V7" s="67" t="s">
        <v>1</v>
      </c>
      <c r="W7" s="1">
        <v>15</v>
      </c>
      <c r="X7" s="1">
        <v>16</v>
      </c>
      <c r="Y7" s="1">
        <v>17</v>
      </c>
      <c r="Z7" s="1">
        <v>18</v>
      </c>
      <c r="AA7" s="1">
        <v>19</v>
      </c>
      <c r="AB7" s="77" t="s">
        <v>1</v>
      </c>
      <c r="AC7" s="7" t="s">
        <v>5</v>
      </c>
      <c r="AD7" s="4" t="s">
        <v>6</v>
      </c>
      <c r="AE7" s="4" t="s">
        <v>7</v>
      </c>
      <c r="AF7" s="4" t="s">
        <v>8</v>
      </c>
      <c r="AG7" s="4" t="s">
        <v>9</v>
      </c>
      <c r="AH7" s="4" t="s">
        <v>10</v>
      </c>
      <c r="AI7" s="4" t="s">
        <v>11</v>
      </c>
      <c r="AJ7" s="4" t="s">
        <v>12</v>
      </c>
      <c r="AK7" s="4" t="s">
        <v>13</v>
      </c>
      <c r="AL7" s="9" t="s">
        <v>86</v>
      </c>
      <c r="AM7" s="9" t="s">
        <v>87</v>
      </c>
      <c r="AN7" s="9" t="s">
        <v>88</v>
      </c>
      <c r="AO7" s="9" t="s">
        <v>89</v>
      </c>
      <c r="AP7" s="67" t="s">
        <v>1</v>
      </c>
      <c r="AQ7" s="4" t="s">
        <v>14</v>
      </c>
      <c r="AR7" s="10"/>
      <c r="AS7" s="10"/>
    </row>
    <row r="8" spans="1:45" ht="13.5" customHeight="1" thickBot="1">
      <c r="A8" s="11" t="s">
        <v>15</v>
      </c>
      <c r="B8" s="105"/>
      <c r="C8" s="12" t="s">
        <v>16</v>
      </c>
      <c r="D8" s="12" t="s">
        <v>17</v>
      </c>
      <c r="E8" s="68" t="s">
        <v>4</v>
      </c>
      <c r="F8" s="11" t="s">
        <v>18</v>
      </c>
      <c r="G8" s="11" t="s">
        <v>19</v>
      </c>
      <c r="H8" s="11" t="s">
        <v>19</v>
      </c>
      <c r="I8" s="11" t="s">
        <v>19</v>
      </c>
      <c r="J8" s="68" t="s">
        <v>103</v>
      </c>
      <c r="K8" s="11" t="s">
        <v>19</v>
      </c>
      <c r="L8" s="13" t="s">
        <v>19</v>
      </c>
      <c r="M8" s="11" t="s">
        <v>19</v>
      </c>
      <c r="N8" s="11" t="s">
        <v>19</v>
      </c>
      <c r="O8" s="11" t="s">
        <v>19</v>
      </c>
      <c r="P8" s="84" t="s">
        <v>20</v>
      </c>
      <c r="Q8" s="11" t="s">
        <v>19</v>
      </c>
      <c r="R8" s="11" t="s">
        <v>19</v>
      </c>
      <c r="S8" s="11" t="s">
        <v>19</v>
      </c>
      <c r="T8" s="11" t="s">
        <v>19</v>
      </c>
      <c r="U8" s="14" t="s">
        <v>19</v>
      </c>
      <c r="V8" s="68" t="s">
        <v>21</v>
      </c>
      <c r="W8" s="11" t="s">
        <v>19</v>
      </c>
      <c r="X8" s="11" t="s">
        <v>19</v>
      </c>
      <c r="Y8" s="11" t="s">
        <v>19</v>
      </c>
      <c r="Z8" s="11" t="s">
        <v>19</v>
      </c>
      <c r="AA8" s="11" t="s">
        <v>19</v>
      </c>
      <c r="AB8" s="68" t="s">
        <v>22</v>
      </c>
      <c r="AC8" s="13" t="s">
        <v>19</v>
      </c>
      <c r="AD8" s="11" t="s">
        <v>19</v>
      </c>
      <c r="AE8" s="11" t="s">
        <v>19</v>
      </c>
      <c r="AF8" s="11" t="s">
        <v>19</v>
      </c>
      <c r="AG8" s="11" t="s">
        <v>19</v>
      </c>
      <c r="AH8" s="11" t="s">
        <v>19</v>
      </c>
      <c r="AI8" s="11" t="s">
        <v>19</v>
      </c>
      <c r="AJ8" s="11" t="s">
        <v>19</v>
      </c>
      <c r="AK8" s="11" t="s">
        <v>19</v>
      </c>
      <c r="AL8" s="11" t="s">
        <v>19</v>
      </c>
      <c r="AM8" s="11" t="s">
        <v>19</v>
      </c>
      <c r="AN8" s="11" t="s">
        <v>19</v>
      </c>
      <c r="AO8" s="11" t="s">
        <v>19</v>
      </c>
      <c r="AP8" s="68" t="s">
        <v>102</v>
      </c>
      <c r="AQ8" s="11" t="s">
        <v>23</v>
      </c>
      <c r="AR8" s="11" t="s">
        <v>76</v>
      </c>
      <c r="AS8" s="11" t="s">
        <v>77</v>
      </c>
    </row>
    <row r="9" spans="1:45" ht="18" customHeight="1" thickBot="1">
      <c r="A9" s="19"/>
      <c r="B9" s="21"/>
      <c r="C9" s="20"/>
      <c r="D9" s="22"/>
      <c r="E9" s="69"/>
      <c r="F9" s="20"/>
      <c r="G9" s="20"/>
      <c r="H9" s="20"/>
      <c r="I9" s="20"/>
      <c r="J9" s="69"/>
      <c r="K9" s="23"/>
      <c r="L9" s="23"/>
      <c r="M9" s="23"/>
      <c r="N9" s="23"/>
      <c r="O9" s="23"/>
      <c r="P9" s="78"/>
      <c r="Q9" s="23"/>
      <c r="R9" s="23"/>
      <c r="S9" s="23"/>
      <c r="T9" s="23"/>
      <c r="U9" s="23"/>
      <c r="V9" s="85"/>
      <c r="W9" s="23"/>
      <c r="X9" s="23"/>
      <c r="Y9" s="23"/>
      <c r="Z9" s="23"/>
      <c r="AA9" s="23"/>
      <c r="AB9" s="78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69"/>
      <c r="AQ9" s="25"/>
      <c r="AR9" s="25"/>
      <c r="AS9" s="25"/>
    </row>
    <row r="10" spans="1:46" ht="18" customHeight="1" thickBot="1">
      <c r="A10" s="12" t="s">
        <v>79</v>
      </c>
      <c r="B10" s="26">
        <v>211089.2355192566</v>
      </c>
      <c r="C10" s="26">
        <f aca="true" t="shared" si="0" ref="C10:J10">SUM(C12+C49+C65)</f>
        <v>355.8448675595547</v>
      </c>
      <c r="D10" s="26">
        <f t="shared" si="0"/>
        <v>4212.155132440445</v>
      </c>
      <c r="E10" s="70">
        <f t="shared" si="0"/>
        <v>4568</v>
      </c>
      <c r="F10" s="26">
        <f t="shared" si="0"/>
        <v>4566.99712192</v>
      </c>
      <c r="G10" s="26">
        <f t="shared" si="0"/>
        <v>4606.99712192</v>
      </c>
      <c r="H10" s="26">
        <f t="shared" si="0"/>
        <v>4647.99707695</v>
      </c>
      <c r="I10" s="26">
        <f t="shared" si="0"/>
        <v>4684.9634246774</v>
      </c>
      <c r="J10" s="70">
        <f t="shared" si="0"/>
        <v>15993.960501627398</v>
      </c>
      <c r="K10" s="26">
        <v>4712.975201499472</v>
      </c>
      <c r="L10" s="27">
        <v>4730.34782397874</v>
      </c>
      <c r="M10" s="26">
        <v>4744.189598478741</v>
      </c>
      <c r="N10" s="26">
        <v>4752.122995</v>
      </c>
      <c r="O10" s="26">
        <v>4756.90513609963</v>
      </c>
      <c r="P10" s="70">
        <f aca="true" t="shared" si="1" ref="P10:V10">SUM(P12+P49+P65)</f>
        <v>23696.33972105658</v>
      </c>
      <c r="Q10" s="26">
        <f t="shared" si="1"/>
        <v>4754.623539</v>
      </c>
      <c r="R10" s="26">
        <f t="shared" si="1"/>
        <v>4745</v>
      </c>
      <c r="S10" s="26">
        <f t="shared" si="1"/>
        <v>4741</v>
      </c>
      <c r="T10" s="26">
        <f t="shared" si="1"/>
        <v>4747.4524786</v>
      </c>
      <c r="U10" s="26">
        <f t="shared" si="1"/>
        <v>4755.629202800001</v>
      </c>
      <c r="V10" s="70">
        <f t="shared" si="1"/>
        <v>23743.705220400003</v>
      </c>
      <c r="W10" s="26">
        <v>4758.079986</v>
      </c>
      <c r="X10" s="26">
        <v>4754.900845</v>
      </c>
      <c r="Y10" s="26">
        <v>4733.566363</v>
      </c>
      <c r="Z10" s="26">
        <v>4684.208073</v>
      </c>
      <c r="AA10" s="26">
        <v>4614</v>
      </c>
      <c r="AB10" s="70">
        <f aca="true" t="shared" si="2" ref="AB10:AP10">SUM(AB12+AB49+AB65)</f>
        <v>23544.755267</v>
      </c>
      <c r="AC10" s="26">
        <f t="shared" si="2"/>
        <v>21901</v>
      </c>
      <c r="AD10" s="26">
        <f t="shared" si="2"/>
        <v>19698</v>
      </c>
      <c r="AE10" s="26">
        <f t="shared" si="2"/>
        <v>17277.495248</v>
      </c>
      <c r="AF10" s="26">
        <f t="shared" si="2"/>
        <v>14561.993247999999</v>
      </c>
      <c r="AG10" s="26">
        <f t="shared" si="2"/>
        <v>11176.204142999999</v>
      </c>
      <c r="AH10" s="26">
        <f t="shared" si="2"/>
        <v>8278.000158499999</v>
      </c>
      <c r="AI10" s="26">
        <f t="shared" si="2"/>
        <v>6498.000124</v>
      </c>
      <c r="AJ10" s="26">
        <f t="shared" si="2"/>
        <v>5218.3653515000005</v>
      </c>
      <c r="AK10" s="26">
        <f t="shared" si="2"/>
        <v>4113.6031161</v>
      </c>
      <c r="AL10" s="26">
        <f t="shared" si="2"/>
        <v>3124.6013315</v>
      </c>
      <c r="AM10" s="26">
        <f t="shared" si="2"/>
        <v>2286.37575</v>
      </c>
      <c r="AN10" s="26">
        <f t="shared" si="2"/>
        <v>1534.2505300000003</v>
      </c>
      <c r="AO10" s="26">
        <f t="shared" si="2"/>
        <v>1361.7948436000001</v>
      </c>
      <c r="AP10" s="70">
        <f t="shared" si="2"/>
        <v>8307.0224551</v>
      </c>
      <c r="AQ10" s="26">
        <v>56525.93889999368</v>
      </c>
      <c r="AR10" s="26">
        <v>5853.6333563053295</v>
      </c>
      <c r="AS10" s="26">
        <v>4682.5649780294525</v>
      </c>
      <c r="AT10" s="83">
        <f>SUM(C10:E10)</f>
        <v>9136</v>
      </c>
    </row>
    <row r="11" spans="1:45" s="34" customFormat="1" ht="18" customHeight="1" thickBot="1">
      <c r="A11" s="28"/>
      <c r="B11" s="29"/>
      <c r="C11" s="29"/>
      <c r="D11" s="29"/>
      <c r="E11" s="71"/>
      <c r="F11" s="29"/>
      <c r="G11" s="30"/>
      <c r="H11" s="29"/>
      <c r="I11" s="30"/>
      <c r="J11" s="71"/>
      <c r="K11" s="30"/>
      <c r="L11" s="31"/>
      <c r="M11" s="32"/>
      <c r="N11" s="29"/>
      <c r="O11" s="32"/>
      <c r="P11" s="79"/>
      <c r="Q11" s="33"/>
      <c r="R11" s="33"/>
      <c r="S11" s="33"/>
      <c r="T11" s="33"/>
      <c r="U11" s="32"/>
      <c r="V11" s="86"/>
      <c r="W11" s="30"/>
      <c r="X11" s="29"/>
      <c r="Y11" s="32"/>
      <c r="Z11" s="29"/>
      <c r="AA11" s="32"/>
      <c r="AB11" s="71"/>
      <c r="AC11" s="30"/>
      <c r="AD11" s="29"/>
      <c r="AE11" s="32"/>
      <c r="AF11" s="29"/>
      <c r="AG11" s="32"/>
      <c r="AH11" s="29"/>
      <c r="AI11" s="32"/>
      <c r="AJ11" s="29"/>
      <c r="AK11" s="32"/>
      <c r="AL11" s="29"/>
      <c r="AM11" s="32"/>
      <c r="AN11" s="55"/>
      <c r="AO11" s="32"/>
      <c r="AP11" s="71"/>
      <c r="AQ11" s="55"/>
      <c r="AR11" s="29"/>
      <c r="AS11" s="29"/>
    </row>
    <row r="12" spans="1:45" ht="18" customHeight="1" thickBot="1">
      <c r="A12" s="12" t="s">
        <v>24</v>
      </c>
      <c r="B12" s="26">
        <v>153246</v>
      </c>
      <c r="C12" s="26">
        <f aca="true" t="shared" si="3" ref="C12:Z12">SUM(C13+C19+C24+C29+C37+C40)</f>
        <v>257.9211821</v>
      </c>
      <c r="D12" s="26">
        <f t="shared" si="3"/>
        <v>3058.0788179</v>
      </c>
      <c r="E12" s="70">
        <f t="shared" si="3"/>
        <v>3316</v>
      </c>
      <c r="F12" s="26">
        <f t="shared" si="3"/>
        <v>3316</v>
      </c>
      <c r="G12" s="26">
        <f t="shared" si="3"/>
        <v>3345</v>
      </c>
      <c r="H12" s="26">
        <f t="shared" si="3"/>
        <v>3374</v>
      </c>
      <c r="I12" s="26">
        <f t="shared" si="3"/>
        <v>3400.6021241274</v>
      </c>
      <c r="J12" s="70">
        <f t="shared" si="3"/>
        <v>13435.6021241274</v>
      </c>
      <c r="K12" s="26">
        <f t="shared" si="3"/>
        <v>3421.9752015</v>
      </c>
      <c r="L12" s="26">
        <f t="shared" si="3"/>
        <v>3434.1311379999997</v>
      </c>
      <c r="M12" s="26">
        <f t="shared" si="3"/>
        <v>3443.9729125000003</v>
      </c>
      <c r="N12" s="26">
        <f t="shared" si="3"/>
        <v>3450.041566</v>
      </c>
      <c r="O12" s="26">
        <f t="shared" si="3"/>
        <v>3452.7628627999998</v>
      </c>
      <c r="P12" s="70">
        <f t="shared" si="3"/>
        <v>17202.883680799998</v>
      </c>
      <c r="Q12" s="26">
        <f t="shared" si="3"/>
        <v>3451.824674</v>
      </c>
      <c r="R12" s="26">
        <f t="shared" si="3"/>
        <v>3445</v>
      </c>
      <c r="S12" s="26">
        <f t="shared" si="3"/>
        <v>3442</v>
      </c>
      <c r="T12" s="26">
        <f t="shared" si="3"/>
        <v>3446.4524786</v>
      </c>
      <c r="U12" s="26">
        <f t="shared" si="3"/>
        <v>3452.6292028000003</v>
      </c>
      <c r="V12" s="70">
        <f t="shared" si="3"/>
        <v>17237.906355400002</v>
      </c>
      <c r="W12" s="26">
        <f t="shared" si="3"/>
        <v>3454.0204489999996</v>
      </c>
      <c r="X12" s="26">
        <f t="shared" si="3"/>
        <v>3452.02045</v>
      </c>
      <c r="Y12" s="26">
        <f t="shared" si="3"/>
        <v>3436.566363</v>
      </c>
      <c r="Z12" s="26">
        <f t="shared" si="3"/>
        <v>3400.061673</v>
      </c>
      <c r="AA12" s="26">
        <f aca="true" t="shared" si="4" ref="AA12:AH12">SUM(AA13+AA19+AA24+AA29+AA37+AA40)</f>
        <v>3349</v>
      </c>
      <c r="AB12" s="70">
        <f t="shared" si="4"/>
        <v>17091.668935</v>
      </c>
      <c r="AC12" s="26">
        <f t="shared" si="4"/>
        <v>15900</v>
      </c>
      <c r="AD12" s="26">
        <f t="shared" si="4"/>
        <v>14300</v>
      </c>
      <c r="AE12" s="26">
        <f t="shared" si="4"/>
        <v>12543.495248</v>
      </c>
      <c r="AF12" s="26">
        <f t="shared" si="4"/>
        <v>10572.993247999999</v>
      </c>
      <c r="AG12" s="26">
        <f t="shared" si="4"/>
        <v>8113.204143</v>
      </c>
      <c r="AH12" s="26">
        <f t="shared" si="4"/>
        <v>6009.0001585</v>
      </c>
      <c r="AI12" s="26">
        <v>4717.000124</v>
      </c>
      <c r="AJ12" s="26">
        <v>3788.3653515</v>
      </c>
      <c r="AK12" s="26">
        <v>2986.6031161</v>
      </c>
      <c r="AL12" s="26">
        <f>SUM(AL13+AL19+AL24+AL29+AL37+AL40)</f>
        <v>2268.6013315</v>
      </c>
      <c r="AM12" s="26">
        <f>SUM(AM13+AM19+AM24+AM29+AM37+AM40)</f>
        <v>1659.37575</v>
      </c>
      <c r="AN12" s="26">
        <f>SUM(AN13+AN19+AN24+AN29+AN37+AN40)</f>
        <v>1114.2505300000003</v>
      </c>
      <c r="AO12" s="26">
        <f>SUM(AO13+AO19+AO24+AO29+AO37+AO40)</f>
        <v>988.7948436</v>
      </c>
      <c r="AP12" s="70">
        <f>SUM(AP13+AP19+AP24+AP29+AP37+AP40)</f>
        <v>6031.0224551</v>
      </c>
      <c r="AQ12" s="26">
        <v>41036.9389</v>
      </c>
      <c r="AR12" s="26">
        <v>4249</v>
      </c>
      <c r="AS12" s="26">
        <v>3398.73555373096</v>
      </c>
    </row>
    <row r="13" spans="1:45" ht="18" customHeight="1" thickBot="1">
      <c r="A13" s="12" t="s">
        <v>25</v>
      </c>
      <c r="B13" s="26">
        <v>101840.10052</v>
      </c>
      <c r="C13" s="26">
        <f aca="true" t="shared" si="5" ref="C13:Z13">SUM(C14:C17)</f>
        <v>171</v>
      </c>
      <c r="D13" s="26">
        <f t="shared" si="5"/>
        <v>2032</v>
      </c>
      <c r="E13" s="70">
        <f t="shared" si="5"/>
        <v>2203</v>
      </c>
      <c r="F13" s="26">
        <f t="shared" si="5"/>
        <v>2203</v>
      </c>
      <c r="G13" s="26">
        <f t="shared" si="5"/>
        <v>2223</v>
      </c>
      <c r="H13" s="26">
        <f t="shared" si="5"/>
        <v>2242</v>
      </c>
      <c r="I13" s="26">
        <f t="shared" si="5"/>
        <v>2260</v>
      </c>
      <c r="J13" s="70">
        <f t="shared" si="5"/>
        <v>8928</v>
      </c>
      <c r="K13" s="26">
        <f t="shared" si="5"/>
        <v>2274</v>
      </c>
      <c r="L13" s="26">
        <f t="shared" si="5"/>
        <v>2282.1311379999997</v>
      </c>
      <c r="M13" s="26">
        <f t="shared" si="5"/>
        <v>2288.9977110000004</v>
      </c>
      <c r="N13" s="26">
        <f t="shared" si="5"/>
        <v>2292.997707</v>
      </c>
      <c r="O13" s="26">
        <f t="shared" si="5"/>
        <v>2294</v>
      </c>
      <c r="P13" s="70">
        <f t="shared" si="5"/>
        <v>11432.126556</v>
      </c>
      <c r="Q13" s="26">
        <f t="shared" si="5"/>
        <v>2293.81039</v>
      </c>
      <c r="R13" s="26">
        <f t="shared" si="5"/>
        <v>2289</v>
      </c>
      <c r="S13" s="26">
        <f t="shared" si="5"/>
        <v>2287</v>
      </c>
      <c r="T13" s="26">
        <f t="shared" si="5"/>
        <v>2290</v>
      </c>
      <c r="U13" s="26">
        <f t="shared" si="5"/>
        <v>2294.8849600000003</v>
      </c>
      <c r="V13" s="70">
        <f t="shared" si="5"/>
        <v>11454.695350000002</v>
      </c>
      <c r="W13" s="26">
        <f t="shared" si="5"/>
        <v>2294.9977049999998</v>
      </c>
      <c r="X13" s="26">
        <f t="shared" si="5"/>
        <v>2293.997706</v>
      </c>
      <c r="Y13" s="26">
        <f t="shared" si="5"/>
        <v>2283.997716</v>
      </c>
      <c r="Z13" s="26">
        <f t="shared" si="5"/>
        <v>2260.40122</v>
      </c>
      <c r="AA13" s="26">
        <f aca="true" t="shared" si="6" ref="AA13:AL13">SUM(AA14:AA17)</f>
        <v>2226</v>
      </c>
      <c r="AB13" s="87">
        <f t="shared" si="6"/>
        <v>11359.394347000001</v>
      </c>
      <c r="AC13" s="26">
        <f t="shared" si="6"/>
        <v>10568</v>
      </c>
      <c r="AD13" s="26">
        <f t="shared" si="6"/>
        <v>9500</v>
      </c>
      <c r="AE13" s="26">
        <f t="shared" si="6"/>
        <v>8338</v>
      </c>
      <c r="AF13" s="26">
        <f t="shared" si="6"/>
        <v>7029.99297</v>
      </c>
      <c r="AG13" s="26">
        <f t="shared" si="6"/>
        <v>5391</v>
      </c>
      <c r="AH13" s="26">
        <f t="shared" si="6"/>
        <v>3993</v>
      </c>
      <c r="AI13" s="26">
        <f t="shared" si="6"/>
        <v>3135</v>
      </c>
      <c r="AJ13" s="26">
        <f t="shared" si="6"/>
        <v>2516.365252</v>
      </c>
      <c r="AK13" s="26">
        <f t="shared" si="6"/>
        <v>1985.998014</v>
      </c>
      <c r="AL13" s="26">
        <f t="shared" si="6"/>
        <v>1507.509972</v>
      </c>
      <c r="AM13" s="26">
        <f>SUM(AM14:AM17)</f>
        <v>1101</v>
      </c>
      <c r="AN13" s="26">
        <f>SUM(AN14:AN17)</f>
        <v>739</v>
      </c>
      <c r="AO13" s="26">
        <f>SUM(AO14:AO17)</f>
        <v>658</v>
      </c>
      <c r="AP13" s="70">
        <f>SUM(AP14:AP17)</f>
        <v>4005.509972</v>
      </c>
      <c r="AQ13" s="26">
        <v>27272</v>
      </c>
      <c r="AR13" s="26">
        <v>2823</v>
      </c>
      <c r="AS13" s="26">
        <v>2259</v>
      </c>
    </row>
    <row r="14" spans="1:45" ht="18" customHeight="1">
      <c r="A14" s="35" t="s">
        <v>75</v>
      </c>
      <c r="B14" s="37">
        <v>54912.380578000004</v>
      </c>
      <c r="C14" s="36">
        <v>91</v>
      </c>
      <c r="D14" s="36">
        <v>1085</v>
      </c>
      <c r="E14" s="72">
        <f>SUM(C14+D14)</f>
        <v>1176</v>
      </c>
      <c r="F14" s="36">
        <v>1176</v>
      </c>
      <c r="G14" s="36">
        <v>1187</v>
      </c>
      <c r="H14" s="36">
        <v>1204</v>
      </c>
      <c r="I14" s="36">
        <v>1215</v>
      </c>
      <c r="J14" s="72">
        <f>SUM(F14:I14)</f>
        <v>4782</v>
      </c>
      <c r="K14" s="36">
        <v>1221</v>
      </c>
      <c r="L14" s="38">
        <v>1231</v>
      </c>
      <c r="M14" s="36">
        <v>1234.2333780000001</v>
      </c>
      <c r="N14" s="36">
        <v>1236.3901859999999</v>
      </c>
      <c r="O14" s="36">
        <v>1237</v>
      </c>
      <c r="P14" s="72">
        <f>SUM(K14:O14)</f>
        <v>6159.6235639999995</v>
      </c>
      <c r="Q14" s="36">
        <v>1237</v>
      </c>
      <c r="R14" s="36">
        <v>1234</v>
      </c>
      <c r="S14" s="36">
        <v>1233</v>
      </c>
      <c r="T14" s="36">
        <v>1235</v>
      </c>
      <c r="U14" s="39">
        <v>1237</v>
      </c>
      <c r="V14" s="72">
        <f>SUM(Q14:U14)</f>
        <v>6176</v>
      </c>
      <c r="W14" s="36">
        <v>1237.46859</v>
      </c>
      <c r="X14" s="36">
        <v>1236.929388</v>
      </c>
      <c r="Y14" s="36">
        <v>1231.537368</v>
      </c>
      <c r="Z14" s="36">
        <v>1219</v>
      </c>
      <c r="AA14" s="36">
        <v>1200</v>
      </c>
      <c r="AB14" s="72">
        <f>SUM(W14:AA14)</f>
        <v>6124.935346</v>
      </c>
      <c r="AC14" s="36">
        <v>5748</v>
      </c>
      <c r="AD14" s="36">
        <v>5122</v>
      </c>
      <c r="AE14" s="36">
        <v>4496</v>
      </c>
      <c r="AF14" s="36">
        <v>3790.59006</v>
      </c>
      <c r="AG14" s="36">
        <v>2907</v>
      </c>
      <c r="AH14" s="36">
        <v>2153</v>
      </c>
      <c r="AI14" s="36">
        <v>1690</v>
      </c>
      <c r="AJ14" s="36">
        <v>1357</v>
      </c>
      <c r="AK14" s="36">
        <v>1070.855172</v>
      </c>
      <c r="AL14" s="36">
        <v>813</v>
      </c>
      <c r="AM14" s="36">
        <v>594</v>
      </c>
      <c r="AN14" s="36">
        <v>398</v>
      </c>
      <c r="AO14" s="36">
        <v>355</v>
      </c>
      <c r="AP14" s="72">
        <f>SUM(AL14:AO14)</f>
        <v>2160</v>
      </c>
      <c r="AQ14" s="36">
        <v>14140</v>
      </c>
      <c r="AR14" s="36">
        <v>1182</v>
      </c>
      <c r="AS14" s="36">
        <v>1177</v>
      </c>
    </row>
    <row r="15" spans="1:45" ht="18" customHeight="1">
      <c r="A15" s="40" t="s">
        <v>26</v>
      </c>
      <c r="B15" s="37">
        <v>19687.240457</v>
      </c>
      <c r="C15" s="36">
        <v>32</v>
      </c>
      <c r="D15" s="36">
        <v>393</v>
      </c>
      <c r="E15" s="72">
        <f>SUM(C15+D15)</f>
        <v>425</v>
      </c>
      <c r="F15" s="36">
        <v>425</v>
      </c>
      <c r="G15" s="36">
        <v>429</v>
      </c>
      <c r="H15" s="36">
        <v>433</v>
      </c>
      <c r="I15" s="36">
        <v>437</v>
      </c>
      <c r="J15" s="72">
        <f>SUM(F15:I15)</f>
        <v>1724</v>
      </c>
      <c r="K15" s="36">
        <v>439</v>
      </c>
      <c r="L15" s="38">
        <v>441.13113799999996</v>
      </c>
      <c r="M15" s="36">
        <v>442.48430099999996</v>
      </c>
      <c r="N15" s="36">
        <v>443.257537</v>
      </c>
      <c r="O15" s="36">
        <v>443</v>
      </c>
      <c r="P15" s="72">
        <f>SUM(K15:O15)</f>
        <v>2208.8729759999997</v>
      </c>
      <c r="Q15" s="36">
        <v>443</v>
      </c>
      <c r="R15" s="36">
        <v>442</v>
      </c>
      <c r="S15" s="36">
        <v>442</v>
      </c>
      <c r="T15" s="36">
        <v>442</v>
      </c>
      <c r="U15" s="39">
        <v>444</v>
      </c>
      <c r="V15" s="72">
        <f>SUM(Q15:U15)</f>
        <v>2213</v>
      </c>
      <c r="W15" s="36">
        <v>443.644155</v>
      </c>
      <c r="X15" s="36">
        <v>443.450846</v>
      </c>
      <c r="Y15" s="36">
        <v>441.517756</v>
      </c>
      <c r="Z15" s="36">
        <v>436.87834000000004</v>
      </c>
      <c r="AA15" s="36">
        <v>430</v>
      </c>
      <c r="AB15" s="72">
        <f>SUM(W15:AA15)</f>
        <v>2195.491097</v>
      </c>
      <c r="AC15" s="36">
        <v>2049</v>
      </c>
      <c r="AD15" s="36">
        <v>1837</v>
      </c>
      <c r="AE15" s="36">
        <v>1612</v>
      </c>
      <c r="AF15" s="36">
        <v>1358.9622699999998</v>
      </c>
      <c r="AG15" s="36">
        <v>1042</v>
      </c>
      <c r="AH15" s="36">
        <v>772</v>
      </c>
      <c r="AI15" s="36">
        <v>606</v>
      </c>
      <c r="AJ15" s="36">
        <v>486.36544399999997</v>
      </c>
      <c r="AK15" s="36">
        <v>383.911674</v>
      </c>
      <c r="AL15" s="36">
        <v>291.509972</v>
      </c>
      <c r="AM15" s="36">
        <v>213</v>
      </c>
      <c r="AN15" s="36">
        <v>143</v>
      </c>
      <c r="AO15" s="36">
        <v>127</v>
      </c>
      <c r="AP15" s="72">
        <f>SUM(AL15:AO15)</f>
        <v>774.5099720000001</v>
      </c>
      <c r="AQ15" s="36">
        <v>5470</v>
      </c>
      <c r="AR15" s="36">
        <v>665</v>
      </c>
      <c r="AS15" s="36">
        <v>458</v>
      </c>
    </row>
    <row r="16" spans="1:45" ht="18" customHeight="1">
      <c r="A16" s="35" t="s">
        <v>27</v>
      </c>
      <c r="B16" s="37">
        <v>4919.181495000001</v>
      </c>
      <c r="C16" s="36">
        <v>8</v>
      </c>
      <c r="D16" s="36">
        <v>82</v>
      </c>
      <c r="E16" s="72">
        <f>SUM(C16+D16)</f>
        <v>90</v>
      </c>
      <c r="F16" s="36">
        <v>90</v>
      </c>
      <c r="G16" s="36">
        <v>95</v>
      </c>
      <c r="H16" s="36">
        <v>95</v>
      </c>
      <c r="I16" s="36">
        <v>97</v>
      </c>
      <c r="J16" s="72">
        <f>SUM(F16:I16)</f>
        <v>377</v>
      </c>
      <c r="K16" s="36">
        <v>99</v>
      </c>
      <c r="L16" s="38">
        <v>105</v>
      </c>
      <c r="M16" s="36">
        <v>110.56556700000002</v>
      </c>
      <c r="N16" s="36">
        <v>110.75877900000002</v>
      </c>
      <c r="O16" s="36">
        <v>111</v>
      </c>
      <c r="P16" s="72">
        <f>SUM(K16:O16)</f>
        <v>536.324346</v>
      </c>
      <c r="Q16" s="36">
        <v>111</v>
      </c>
      <c r="R16" s="36">
        <v>111</v>
      </c>
      <c r="S16" s="36">
        <v>111</v>
      </c>
      <c r="T16" s="36">
        <v>111</v>
      </c>
      <c r="U16" s="39">
        <v>110.85538500000001</v>
      </c>
      <c r="V16" s="72">
        <f>SUM(Q16:U16)</f>
        <v>554.8553850000001</v>
      </c>
      <c r="W16" s="36">
        <v>110.85538500000001</v>
      </c>
      <c r="X16" s="36">
        <v>110.80708200000001</v>
      </c>
      <c r="Y16" s="36">
        <v>110.32405200000001</v>
      </c>
      <c r="Z16" s="36">
        <v>109.16478000000001</v>
      </c>
      <c r="AA16" s="36">
        <v>108</v>
      </c>
      <c r="AB16" s="72">
        <f>SUM(W16:AA16)</f>
        <v>549.1512990000001</v>
      </c>
      <c r="AC16" s="36">
        <v>594</v>
      </c>
      <c r="AD16" s="36">
        <v>459</v>
      </c>
      <c r="AE16" s="36">
        <v>403</v>
      </c>
      <c r="AF16" s="36">
        <v>339.57009</v>
      </c>
      <c r="AG16" s="36">
        <v>260</v>
      </c>
      <c r="AH16" s="36">
        <v>193</v>
      </c>
      <c r="AI16" s="36">
        <v>151</v>
      </c>
      <c r="AJ16" s="36">
        <v>121.53034800000002</v>
      </c>
      <c r="AK16" s="36">
        <v>95.929758</v>
      </c>
      <c r="AL16" s="36">
        <v>73</v>
      </c>
      <c r="AM16" s="36">
        <v>53</v>
      </c>
      <c r="AN16" s="36">
        <v>36</v>
      </c>
      <c r="AO16" s="36">
        <v>32</v>
      </c>
      <c r="AP16" s="72">
        <f>SUM(AL16:AO16)</f>
        <v>194</v>
      </c>
      <c r="AQ16" s="36">
        <v>1402</v>
      </c>
      <c r="AR16" s="36">
        <v>187</v>
      </c>
      <c r="AS16" s="36">
        <v>98</v>
      </c>
    </row>
    <row r="17" spans="1:45" ht="18" customHeight="1">
      <c r="A17" s="35" t="s">
        <v>28</v>
      </c>
      <c r="B17" s="37">
        <v>22321.29799</v>
      </c>
      <c r="C17" s="36">
        <v>40</v>
      </c>
      <c r="D17" s="36">
        <v>472</v>
      </c>
      <c r="E17" s="72">
        <f>SUM(C17+D17)</f>
        <v>512</v>
      </c>
      <c r="F17" s="36">
        <v>512</v>
      </c>
      <c r="G17" s="36">
        <v>512</v>
      </c>
      <c r="H17" s="36">
        <v>510</v>
      </c>
      <c r="I17" s="36">
        <v>511</v>
      </c>
      <c r="J17" s="72">
        <f>SUM(F17:I17)</f>
        <v>2045</v>
      </c>
      <c r="K17" s="36">
        <v>515</v>
      </c>
      <c r="L17" s="38">
        <v>505</v>
      </c>
      <c r="M17" s="36">
        <v>501.7144650000001</v>
      </c>
      <c r="N17" s="36">
        <v>502.59120500000006</v>
      </c>
      <c r="O17" s="36">
        <v>503</v>
      </c>
      <c r="P17" s="72">
        <f>SUM(K17:O17)</f>
        <v>2527.30567</v>
      </c>
      <c r="Q17" s="36">
        <v>502.81039000000004</v>
      </c>
      <c r="R17" s="36">
        <v>502</v>
      </c>
      <c r="S17" s="36">
        <v>501</v>
      </c>
      <c r="T17" s="36">
        <v>502</v>
      </c>
      <c r="U17" s="39">
        <v>503.029575</v>
      </c>
      <c r="V17" s="72">
        <f>SUM(Q17:U17)</f>
        <v>2510.839965</v>
      </c>
      <c r="W17" s="36">
        <v>503.029575</v>
      </c>
      <c r="X17" s="36">
        <v>502.81039000000004</v>
      </c>
      <c r="Y17" s="36">
        <v>500.61854000000005</v>
      </c>
      <c r="Z17" s="36">
        <v>495.35810000000004</v>
      </c>
      <c r="AA17" s="36">
        <v>488</v>
      </c>
      <c r="AB17" s="72">
        <f>SUM(W17:AA17)</f>
        <v>2489.816605</v>
      </c>
      <c r="AC17" s="36">
        <v>2177</v>
      </c>
      <c r="AD17" s="36">
        <v>2082</v>
      </c>
      <c r="AE17" s="36">
        <v>1827</v>
      </c>
      <c r="AF17" s="36">
        <v>1540.8705500000003</v>
      </c>
      <c r="AG17" s="36">
        <v>1182</v>
      </c>
      <c r="AH17" s="36">
        <v>875</v>
      </c>
      <c r="AI17" s="36">
        <v>688</v>
      </c>
      <c r="AJ17" s="36">
        <v>551.46946</v>
      </c>
      <c r="AK17" s="36">
        <v>435.30141000000003</v>
      </c>
      <c r="AL17" s="36">
        <v>330</v>
      </c>
      <c r="AM17" s="36">
        <v>241</v>
      </c>
      <c r="AN17" s="36">
        <v>162</v>
      </c>
      <c r="AO17" s="36">
        <v>144</v>
      </c>
      <c r="AP17" s="72">
        <f>SUM(AL17:AO17)</f>
        <v>877</v>
      </c>
      <c r="AQ17" s="36">
        <v>6260</v>
      </c>
      <c r="AR17" s="36">
        <v>789</v>
      </c>
      <c r="AS17" s="36">
        <v>526</v>
      </c>
    </row>
    <row r="18" spans="1:45" s="44" customFormat="1" ht="18" customHeight="1" thickBot="1">
      <c r="A18" s="28"/>
      <c r="B18" s="41"/>
      <c r="C18" s="41"/>
      <c r="D18" s="41"/>
      <c r="E18" s="73"/>
      <c r="F18" s="41"/>
      <c r="G18" s="41"/>
      <c r="H18" s="41"/>
      <c r="I18" s="41"/>
      <c r="J18" s="73"/>
      <c r="K18" s="41"/>
      <c r="L18" s="42"/>
      <c r="M18" s="41"/>
      <c r="N18" s="41"/>
      <c r="O18" s="41"/>
      <c r="P18" s="80"/>
      <c r="Q18" s="41"/>
      <c r="R18" s="41"/>
      <c r="S18" s="41"/>
      <c r="T18" s="41"/>
      <c r="U18" s="43"/>
      <c r="V18" s="73"/>
      <c r="W18" s="41"/>
      <c r="X18" s="41"/>
      <c r="Y18" s="41"/>
      <c r="Z18" s="41"/>
      <c r="AA18" s="41"/>
      <c r="AB18" s="73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73"/>
      <c r="AQ18" s="41"/>
      <c r="AR18" s="41"/>
      <c r="AS18" s="41"/>
    </row>
    <row r="19" spans="1:45" ht="18" customHeight="1" thickBot="1">
      <c r="A19" s="12" t="s">
        <v>29</v>
      </c>
      <c r="B19" s="26">
        <v>22817.8798961274</v>
      </c>
      <c r="C19" s="26">
        <f aca="true" t="shared" si="7" ref="C19:Z19">SUM(C20:C22)</f>
        <v>38.7310015</v>
      </c>
      <c r="D19" s="26">
        <f t="shared" si="7"/>
        <v>455.2689985</v>
      </c>
      <c r="E19" s="70">
        <f t="shared" si="7"/>
        <v>494</v>
      </c>
      <c r="F19" s="26">
        <f t="shared" si="7"/>
        <v>494</v>
      </c>
      <c r="G19" s="26">
        <f t="shared" si="7"/>
        <v>498</v>
      </c>
      <c r="H19" s="26">
        <f t="shared" si="7"/>
        <v>502</v>
      </c>
      <c r="I19" s="26">
        <f t="shared" si="7"/>
        <v>505.6021241274</v>
      </c>
      <c r="J19" s="70">
        <f t="shared" si="7"/>
        <v>1999.6021241274</v>
      </c>
      <c r="K19" s="26">
        <f t="shared" si="7"/>
        <v>509</v>
      </c>
      <c r="L19" s="26">
        <f t="shared" si="7"/>
        <v>511</v>
      </c>
      <c r="M19" s="26">
        <f t="shared" si="7"/>
        <v>513</v>
      </c>
      <c r="N19" s="26">
        <f t="shared" si="7"/>
        <v>514</v>
      </c>
      <c r="O19" s="26">
        <f t="shared" si="7"/>
        <v>514</v>
      </c>
      <c r="P19" s="70">
        <f t="shared" si="7"/>
        <v>2561</v>
      </c>
      <c r="Q19" s="26">
        <f t="shared" si="7"/>
        <v>514</v>
      </c>
      <c r="R19" s="26">
        <f t="shared" si="7"/>
        <v>513</v>
      </c>
      <c r="S19" s="26">
        <f t="shared" si="7"/>
        <v>513</v>
      </c>
      <c r="T19" s="26">
        <f t="shared" si="7"/>
        <v>513</v>
      </c>
      <c r="U19" s="26">
        <f t="shared" si="7"/>
        <v>514</v>
      </c>
      <c r="V19" s="70">
        <f t="shared" si="7"/>
        <v>2567</v>
      </c>
      <c r="W19" s="26">
        <f t="shared" si="7"/>
        <v>514</v>
      </c>
      <c r="X19" s="26">
        <f t="shared" si="7"/>
        <v>514</v>
      </c>
      <c r="Y19" s="26">
        <f t="shared" si="7"/>
        <v>512</v>
      </c>
      <c r="Z19" s="26">
        <f t="shared" si="7"/>
        <v>506</v>
      </c>
      <c r="AA19" s="26">
        <f aca="true" t="shared" si="8" ref="AA19:AL19">SUM(AA20:AA22)</f>
        <v>499</v>
      </c>
      <c r="AB19" s="70">
        <f t="shared" si="8"/>
        <v>2545</v>
      </c>
      <c r="AC19" s="26">
        <f t="shared" si="8"/>
        <v>2368</v>
      </c>
      <c r="AD19" s="26">
        <f t="shared" si="8"/>
        <v>2130</v>
      </c>
      <c r="AE19" s="26">
        <f t="shared" si="8"/>
        <v>1868.495248</v>
      </c>
      <c r="AF19" s="26">
        <f t="shared" si="8"/>
        <v>1574</v>
      </c>
      <c r="AG19" s="26">
        <f t="shared" si="8"/>
        <v>1208.782524</v>
      </c>
      <c r="AH19" s="26">
        <f t="shared" si="8"/>
        <v>894</v>
      </c>
      <c r="AI19" s="26">
        <f t="shared" si="8"/>
        <v>702</v>
      </c>
      <c r="AJ19" s="26">
        <f t="shared" si="8"/>
        <v>565</v>
      </c>
      <c r="AK19" s="26">
        <f t="shared" si="8"/>
        <v>444</v>
      </c>
      <c r="AL19" s="26">
        <f t="shared" si="8"/>
        <v>338</v>
      </c>
      <c r="AM19" s="26">
        <f>SUM(AM20:AM22)</f>
        <v>247</v>
      </c>
      <c r="AN19" s="26">
        <f>SUM(AN20:AN22)</f>
        <v>165</v>
      </c>
      <c r="AO19" s="26">
        <f>SUM(AO20:AO22)</f>
        <v>147</v>
      </c>
      <c r="AP19" s="70">
        <f>SUM(AP20:AP22)</f>
        <v>897</v>
      </c>
      <c r="AQ19" s="26">
        <v>6109.9389</v>
      </c>
      <c r="AR19" s="26">
        <v>633</v>
      </c>
      <c r="AS19" s="26">
        <v>505.99494000000004</v>
      </c>
    </row>
    <row r="20" spans="1:45" ht="18" customHeight="1">
      <c r="A20" s="35" t="s">
        <v>30</v>
      </c>
      <c r="B20" s="37">
        <v>15179</v>
      </c>
      <c r="C20" s="36">
        <v>28</v>
      </c>
      <c r="D20" s="36">
        <v>331</v>
      </c>
      <c r="E20" s="72">
        <f>SUM(C20+D20)</f>
        <v>359</v>
      </c>
      <c r="F20" s="36">
        <v>359</v>
      </c>
      <c r="G20" s="36">
        <v>361</v>
      </c>
      <c r="H20" s="36">
        <v>364</v>
      </c>
      <c r="I20" s="36">
        <v>372</v>
      </c>
      <c r="J20" s="72">
        <f>SUM(F20:I20)</f>
        <v>1456</v>
      </c>
      <c r="K20" s="36">
        <v>372</v>
      </c>
      <c r="L20" s="38">
        <v>370</v>
      </c>
      <c r="M20" s="36">
        <v>372</v>
      </c>
      <c r="N20" s="36">
        <v>373</v>
      </c>
      <c r="O20" s="36">
        <v>373</v>
      </c>
      <c r="P20" s="72">
        <f>SUM(K20:O20)</f>
        <v>1860</v>
      </c>
      <c r="Q20" s="36">
        <v>372</v>
      </c>
      <c r="R20" s="36">
        <v>371</v>
      </c>
      <c r="S20" s="36">
        <v>370</v>
      </c>
      <c r="T20" s="36">
        <v>370</v>
      </c>
      <c r="U20" s="39">
        <v>370</v>
      </c>
      <c r="V20" s="72">
        <f>SUM(Q20:U20)</f>
        <v>1853</v>
      </c>
      <c r="W20" s="36">
        <v>370</v>
      </c>
      <c r="X20" s="36">
        <v>370</v>
      </c>
      <c r="Y20" s="36">
        <v>370</v>
      </c>
      <c r="Z20" s="36">
        <v>367</v>
      </c>
      <c r="AA20" s="36">
        <v>362</v>
      </c>
      <c r="AB20" s="72">
        <f>SUM(W20:AA20)</f>
        <v>1839</v>
      </c>
      <c r="AC20" s="36">
        <v>1528</v>
      </c>
      <c r="AD20" s="36">
        <v>1371</v>
      </c>
      <c r="AE20" s="36">
        <v>1196</v>
      </c>
      <c r="AF20" s="36">
        <v>1001</v>
      </c>
      <c r="AG20" s="36">
        <v>757</v>
      </c>
      <c r="AH20" s="36">
        <v>549</v>
      </c>
      <c r="AI20" s="36">
        <v>421</v>
      </c>
      <c r="AJ20" s="36">
        <v>330</v>
      </c>
      <c r="AK20" s="36">
        <v>249</v>
      </c>
      <c r="AL20" s="36">
        <v>179</v>
      </c>
      <c r="AM20" s="36">
        <v>117</v>
      </c>
      <c r="AN20" s="36">
        <v>63</v>
      </c>
      <c r="AO20" s="36">
        <v>51</v>
      </c>
      <c r="AP20" s="72">
        <f>SUM(AL20:AO20)</f>
        <v>410</v>
      </c>
      <c r="AQ20" s="36">
        <v>4064.5797399999997</v>
      </c>
      <c r="AR20" s="36">
        <v>421</v>
      </c>
      <c r="AS20" s="36">
        <v>336.608404</v>
      </c>
    </row>
    <row r="21" spans="1:45" ht="18" customHeight="1">
      <c r="A21" s="35" t="s">
        <v>31</v>
      </c>
      <c r="B21" s="37">
        <v>3903.2777720000004</v>
      </c>
      <c r="C21" s="36">
        <v>5.564222999999999</v>
      </c>
      <c r="D21" s="36">
        <v>64.435777</v>
      </c>
      <c r="E21" s="72">
        <f>SUM(C21+D21)</f>
        <v>70</v>
      </c>
      <c r="F21" s="36">
        <v>70</v>
      </c>
      <c r="G21" s="36">
        <v>72</v>
      </c>
      <c r="H21" s="36">
        <v>73</v>
      </c>
      <c r="I21" s="36">
        <v>71</v>
      </c>
      <c r="J21" s="72">
        <f>SUM(F21:I21)</f>
        <v>286</v>
      </c>
      <c r="K21" s="36">
        <v>72</v>
      </c>
      <c r="L21" s="38">
        <v>75</v>
      </c>
      <c r="M21" s="36">
        <v>75</v>
      </c>
      <c r="N21" s="36">
        <v>75</v>
      </c>
      <c r="O21" s="36">
        <v>75</v>
      </c>
      <c r="P21" s="72">
        <f>SUM(K21:O21)</f>
        <v>372</v>
      </c>
      <c r="Q21" s="36">
        <v>76</v>
      </c>
      <c r="R21" s="36">
        <v>76</v>
      </c>
      <c r="S21" s="36">
        <v>77</v>
      </c>
      <c r="T21" s="36">
        <v>76</v>
      </c>
      <c r="U21" s="39">
        <v>77</v>
      </c>
      <c r="V21" s="72">
        <f>SUM(Q21:U21)</f>
        <v>382</v>
      </c>
      <c r="W21" s="36">
        <v>77</v>
      </c>
      <c r="X21" s="36">
        <v>77</v>
      </c>
      <c r="Y21" s="36">
        <v>76</v>
      </c>
      <c r="Z21" s="36">
        <v>74</v>
      </c>
      <c r="AA21" s="36">
        <v>73</v>
      </c>
      <c r="AB21" s="72">
        <f>SUM(W21:AA21)</f>
        <v>377</v>
      </c>
      <c r="AC21" s="36">
        <v>427</v>
      </c>
      <c r="AD21" s="36">
        <v>387</v>
      </c>
      <c r="AE21" s="36">
        <v>319.495248</v>
      </c>
      <c r="AF21" s="36">
        <v>292</v>
      </c>
      <c r="AG21" s="36">
        <v>206.78252400000002</v>
      </c>
      <c r="AH21" s="36">
        <v>176</v>
      </c>
      <c r="AI21" s="36">
        <v>143</v>
      </c>
      <c r="AJ21" s="36">
        <v>120</v>
      </c>
      <c r="AK21" s="36">
        <v>99</v>
      </c>
      <c r="AL21" s="36">
        <v>81</v>
      </c>
      <c r="AM21" s="36">
        <v>66</v>
      </c>
      <c r="AN21" s="36">
        <v>51</v>
      </c>
      <c r="AO21" s="36">
        <v>48</v>
      </c>
      <c r="AP21" s="72">
        <f>SUM(AL21:AO21)</f>
        <v>246</v>
      </c>
      <c r="AQ21" s="36">
        <v>1045.02996</v>
      </c>
      <c r="AR21" s="36">
        <v>108</v>
      </c>
      <c r="AS21" s="36">
        <v>86.54421599999999</v>
      </c>
    </row>
    <row r="22" spans="1:45" ht="18" customHeight="1">
      <c r="A22" s="35" t="s">
        <v>32</v>
      </c>
      <c r="B22" s="37">
        <v>3735.6021241274</v>
      </c>
      <c r="C22" s="36">
        <v>5.1667784999999995</v>
      </c>
      <c r="D22" s="36">
        <v>59.8332215</v>
      </c>
      <c r="E22" s="72">
        <f>SUM(C22+D22)</f>
        <v>65</v>
      </c>
      <c r="F22" s="36">
        <v>65</v>
      </c>
      <c r="G22" s="36">
        <v>65</v>
      </c>
      <c r="H22" s="36">
        <v>65</v>
      </c>
      <c r="I22" s="36">
        <v>62.6021241274</v>
      </c>
      <c r="J22" s="72">
        <f>SUM(F22:I22)</f>
        <v>257.6021241274</v>
      </c>
      <c r="K22" s="36">
        <v>65</v>
      </c>
      <c r="L22" s="38">
        <v>66</v>
      </c>
      <c r="M22" s="36">
        <v>66</v>
      </c>
      <c r="N22" s="36">
        <v>66</v>
      </c>
      <c r="O22" s="36">
        <v>66</v>
      </c>
      <c r="P22" s="72">
        <f>SUM(K22:O22)</f>
        <v>329</v>
      </c>
      <c r="Q22" s="36">
        <v>66</v>
      </c>
      <c r="R22" s="36">
        <v>66</v>
      </c>
      <c r="S22" s="36">
        <v>66</v>
      </c>
      <c r="T22" s="36">
        <v>67</v>
      </c>
      <c r="U22" s="39">
        <v>67</v>
      </c>
      <c r="V22" s="72">
        <f>SUM(Q22:U22)</f>
        <v>332</v>
      </c>
      <c r="W22" s="36">
        <v>67</v>
      </c>
      <c r="X22" s="36">
        <v>67</v>
      </c>
      <c r="Y22" s="36">
        <v>66</v>
      </c>
      <c r="Z22" s="36">
        <v>65</v>
      </c>
      <c r="AA22" s="36">
        <v>64</v>
      </c>
      <c r="AB22" s="72">
        <f>SUM(W22:AA22)</f>
        <v>329</v>
      </c>
      <c r="AC22" s="36">
        <v>413</v>
      </c>
      <c r="AD22" s="36">
        <v>372</v>
      </c>
      <c r="AE22" s="36">
        <v>353</v>
      </c>
      <c r="AF22" s="36">
        <v>281</v>
      </c>
      <c r="AG22" s="36">
        <v>245</v>
      </c>
      <c r="AH22" s="36">
        <v>169</v>
      </c>
      <c r="AI22" s="36">
        <v>138</v>
      </c>
      <c r="AJ22" s="36">
        <v>115</v>
      </c>
      <c r="AK22" s="36">
        <v>96</v>
      </c>
      <c r="AL22" s="36">
        <v>78</v>
      </c>
      <c r="AM22" s="36">
        <v>64</v>
      </c>
      <c r="AN22" s="36">
        <v>51</v>
      </c>
      <c r="AO22" s="36">
        <v>48</v>
      </c>
      <c r="AP22" s="72">
        <f>SUM(AL22:AO22)</f>
        <v>241</v>
      </c>
      <c r="AQ22" s="36">
        <v>1000.3292</v>
      </c>
      <c r="AR22" s="36">
        <v>104</v>
      </c>
      <c r="AS22" s="36">
        <v>82.84232</v>
      </c>
    </row>
    <row r="23" spans="1:45" s="44" customFormat="1" ht="18" customHeight="1" thickBot="1">
      <c r="A23" s="28"/>
      <c r="B23" s="41"/>
      <c r="C23" s="41"/>
      <c r="D23" s="41"/>
      <c r="E23" s="73"/>
      <c r="F23" s="41"/>
      <c r="G23" s="41"/>
      <c r="H23" s="41"/>
      <c r="I23" s="41"/>
      <c r="J23" s="73"/>
      <c r="K23" s="41"/>
      <c r="L23" s="41"/>
      <c r="M23" s="41"/>
      <c r="N23" s="41"/>
      <c r="O23" s="41"/>
      <c r="P23" s="73"/>
      <c r="Q23" s="41"/>
      <c r="R23" s="41"/>
      <c r="S23" s="41"/>
      <c r="T23" s="41"/>
      <c r="U23" s="41"/>
      <c r="V23" s="73"/>
      <c r="W23" s="41"/>
      <c r="X23" s="41"/>
      <c r="Y23" s="41"/>
      <c r="Z23" s="41"/>
      <c r="AA23" s="41"/>
      <c r="AB23" s="73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73"/>
      <c r="AQ23" s="41"/>
      <c r="AR23" s="41"/>
      <c r="AS23" s="41"/>
    </row>
    <row r="24" spans="1:45" ht="18" customHeight="1" thickBot="1">
      <c r="A24" s="12" t="s">
        <v>33</v>
      </c>
      <c r="B24" s="26">
        <v>4172.773586</v>
      </c>
      <c r="C24" s="26">
        <f aca="true" t="shared" si="9" ref="C24:Z24">SUM(C25:C27)</f>
        <v>7.154000999999999</v>
      </c>
      <c r="D24" s="26">
        <f t="shared" si="9"/>
        <v>82.845999</v>
      </c>
      <c r="E24" s="70">
        <f t="shared" si="9"/>
        <v>90</v>
      </c>
      <c r="F24" s="26">
        <f t="shared" si="9"/>
        <v>90</v>
      </c>
      <c r="G24" s="26">
        <f t="shared" si="9"/>
        <v>91</v>
      </c>
      <c r="H24" s="26">
        <f t="shared" si="9"/>
        <v>92</v>
      </c>
      <c r="I24" s="26">
        <f t="shared" si="9"/>
        <v>93</v>
      </c>
      <c r="J24" s="70">
        <f t="shared" si="9"/>
        <v>366</v>
      </c>
      <c r="K24" s="26">
        <f t="shared" si="9"/>
        <v>93</v>
      </c>
      <c r="L24" s="26">
        <f t="shared" si="9"/>
        <v>94</v>
      </c>
      <c r="M24" s="26">
        <f t="shared" si="9"/>
        <v>94</v>
      </c>
      <c r="N24" s="26">
        <f t="shared" si="9"/>
        <v>93.798966</v>
      </c>
      <c r="O24" s="26">
        <f t="shared" si="9"/>
        <v>94</v>
      </c>
      <c r="P24" s="70">
        <f t="shared" si="9"/>
        <v>468.798966</v>
      </c>
      <c r="Q24" s="26">
        <f t="shared" si="9"/>
        <v>93.99154</v>
      </c>
      <c r="R24" s="26">
        <f t="shared" si="9"/>
        <v>94</v>
      </c>
      <c r="S24" s="26">
        <f t="shared" si="9"/>
        <v>94</v>
      </c>
      <c r="T24" s="26">
        <f t="shared" si="9"/>
        <v>93.99154</v>
      </c>
      <c r="U24" s="26">
        <f t="shared" si="9"/>
        <v>93.99154</v>
      </c>
      <c r="V24" s="70">
        <f t="shared" si="9"/>
        <v>469.97461999999996</v>
      </c>
      <c r="W24" s="26">
        <f t="shared" si="9"/>
        <v>94</v>
      </c>
      <c r="X24" s="26">
        <f t="shared" si="9"/>
        <v>94</v>
      </c>
      <c r="Y24" s="26">
        <f t="shared" si="9"/>
        <v>94</v>
      </c>
      <c r="Z24" s="26">
        <f t="shared" si="9"/>
        <v>93</v>
      </c>
      <c r="AA24" s="26">
        <f aca="true" t="shared" si="10" ref="AA24:AL24">SUM(AA25:AA27)</f>
        <v>91</v>
      </c>
      <c r="AB24" s="70">
        <f t="shared" si="10"/>
        <v>466</v>
      </c>
      <c r="AC24" s="26">
        <f t="shared" si="10"/>
        <v>433</v>
      </c>
      <c r="AD24" s="26">
        <f t="shared" si="10"/>
        <v>390</v>
      </c>
      <c r="AE24" s="26">
        <f t="shared" si="10"/>
        <v>340</v>
      </c>
      <c r="AF24" s="26">
        <f t="shared" si="10"/>
        <v>287</v>
      </c>
      <c r="AG24" s="26">
        <f t="shared" si="10"/>
        <v>221</v>
      </c>
      <c r="AH24" s="26">
        <f t="shared" si="10"/>
        <v>163</v>
      </c>
      <c r="AI24" s="26">
        <f t="shared" si="10"/>
        <v>129</v>
      </c>
      <c r="AJ24" s="26">
        <f t="shared" si="10"/>
        <v>104</v>
      </c>
      <c r="AK24" s="26">
        <f t="shared" si="10"/>
        <v>81</v>
      </c>
      <c r="AL24" s="26">
        <f t="shared" si="10"/>
        <v>62</v>
      </c>
      <c r="AM24" s="26">
        <f>SUM(AM25:AM27)</f>
        <v>45</v>
      </c>
      <c r="AN24" s="26">
        <f>SUM(AN25:AN27)</f>
        <v>30</v>
      </c>
      <c r="AO24" s="26">
        <f>SUM(AO25:AO27)</f>
        <v>27</v>
      </c>
      <c r="AP24" s="70">
        <f>SUM(AP25:AP27)</f>
        <v>164</v>
      </c>
      <c r="AQ24" s="26">
        <v>1117</v>
      </c>
      <c r="AR24" s="26">
        <v>115</v>
      </c>
      <c r="AS24" s="26">
        <v>92</v>
      </c>
    </row>
    <row r="25" spans="1:45" ht="18" customHeight="1">
      <c r="A25" s="35" t="s">
        <v>78</v>
      </c>
      <c r="B25" s="37">
        <v>2011.9569940000001</v>
      </c>
      <c r="C25" s="36">
        <v>3.2590449</v>
      </c>
      <c r="D25" s="36">
        <v>37.7409551</v>
      </c>
      <c r="E25" s="72">
        <f>SUM(C25+D25)</f>
        <v>41</v>
      </c>
      <c r="F25" s="36">
        <v>41</v>
      </c>
      <c r="G25" s="36">
        <v>43</v>
      </c>
      <c r="H25" s="36">
        <v>44</v>
      </c>
      <c r="I25" s="36">
        <v>44</v>
      </c>
      <c r="J25" s="72">
        <f>SUM(F25:I25)</f>
        <v>172</v>
      </c>
      <c r="K25" s="36">
        <v>44</v>
      </c>
      <c r="L25" s="38">
        <v>45</v>
      </c>
      <c r="M25" s="36">
        <v>45</v>
      </c>
      <c r="N25" s="36">
        <v>45</v>
      </c>
      <c r="O25" s="36">
        <v>45</v>
      </c>
      <c r="P25" s="72">
        <f>SUM(K25:O25)</f>
        <v>224</v>
      </c>
      <c r="Q25" s="36">
        <v>45.318998</v>
      </c>
      <c r="R25" s="36">
        <v>45</v>
      </c>
      <c r="S25" s="36">
        <v>45</v>
      </c>
      <c r="T25" s="36">
        <v>45.318998</v>
      </c>
      <c r="U25" s="39">
        <v>45.318998</v>
      </c>
      <c r="V25" s="72">
        <f>SUM(Q25:U25)</f>
        <v>225.95699399999998</v>
      </c>
      <c r="W25" s="36">
        <v>45</v>
      </c>
      <c r="X25" s="36">
        <v>45</v>
      </c>
      <c r="Y25" s="36">
        <v>45</v>
      </c>
      <c r="Z25" s="36">
        <v>45</v>
      </c>
      <c r="AA25" s="36">
        <v>45</v>
      </c>
      <c r="AB25" s="72">
        <f>SUM(W25:AA25)</f>
        <v>225</v>
      </c>
      <c r="AC25" s="36">
        <v>187</v>
      </c>
      <c r="AD25" s="36">
        <v>194</v>
      </c>
      <c r="AE25" s="36">
        <v>170</v>
      </c>
      <c r="AF25" s="36">
        <v>145</v>
      </c>
      <c r="AG25" s="36">
        <v>113</v>
      </c>
      <c r="AH25" s="36">
        <v>84</v>
      </c>
      <c r="AI25" s="36">
        <v>63</v>
      </c>
      <c r="AJ25" s="36">
        <v>50</v>
      </c>
      <c r="AK25" s="36">
        <v>39</v>
      </c>
      <c r="AL25" s="36">
        <v>30</v>
      </c>
      <c r="AM25" s="36">
        <v>22</v>
      </c>
      <c r="AN25" s="36">
        <v>14</v>
      </c>
      <c r="AO25" s="36">
        <v>13</v>
      </c>
      <c r="AP25" s="72">
        <f>SUM(AL25:AO25)</f>
        <v>79</v>
      </c>
      <c r="AQ25" s="36">
        <v>560.864757137</v>
      </c>
      <c r="AR25" s="36">
        <v>58</v>
      </c>
      <c r="AS25" s="36">
        <v>46.194769612</v>
      </c>
    </row>
    <row r="26" spans="1:45" ht="18" customHeight="1">
      <c r="A26" s="35" t="s">
        <v>34</v>
      </c>
      <c r="B26" s="37">
        <v>1325.6207279999999</v>
      </c>
      <c r="C26" s="36">
        <v>2.2256891999999997</v>
      </c>
      <c r="D26" s="36">
        <v>25.774310800000002</v>
      </c>
      <c r="E26" s="72">
        <f>SUM(C26+D26)</f>
        <v>28</v>
      </c>
      <c r="F26" s="36">
        <v>28</v>
      </c>
      <c r="G26" s="36">
        <v>29</v>
      </c>
      <c r="H26" s="36">
        <v>29</v>
      </c>
      <c r="I26" s="36">
        <v>30</v>
      </c>
      <c r="J26" s="72">
        <f>SUM(F26:I26)</f>
        <v>116</v>
      </c>
      <c r="K26" s="36">
        <v>30</v>
      </c>
      <c r="L26" s="38">
        <v>30</v>
      </c>
      <c r="M26" s="36">
        <v>30</v>
      </c>
      <c r="N26" s="36">
        <v>30</v>
      </c>
      <c r="O26" s="36">
        <v>30</v>
      </c>
      <c r="P26" s="72">
        <f>SUM(K26:O26)</f>
        <v>150</v>
      </c>
      <c r="Q26" s="36">
        <v>29.873576</v>
      </c>
      <c r="R26" s="36">
        <v>30</v>
      </c>
      <c r="S26" s="36">
        <v>30</v>
      </c>
      <c r="T26" s="36">
        <v>29.873576</v>
      </c>
      <c r="U26" s="39">
        <v>29.873576</v>
      </c>
      <c r="V26" s="72">
        <f>SUM(Q26:U26)</f>
        <v>149.62072799999999</v>
      </c>
      <c r="W26" s="36">
        <v>30</v>
      </c>
      <c r="X26" s="36">
        <v>30</v>
      </c>
      <c r="Y26" s="36">
        <v>30</v>
      </c>
      <c r="Z26" s="36">
        <v>30</v>
      </c>
      <c r="AA26" s="36">
        <v>28</v>
      </c>
      <c r="AB26" s="72">
        <f>SUM(W26:AA26)</f>
        <v>148</v>
      </c>
      <c r="AC26" s="36">
        <v>162</v>
      </c>
      <c r="AD26" s="36">
        <v>119</v>
      </c>
      <c r="AE26" s="36">
        <v>103</v>
      </c>
      <c r="AF26" s="36">
        <v>86</v>
      </c>
      <c r="AG26" s="36">
        <v>65</v>
      </c>
      <c r="AH26" s="36">
        <v>46</v>
      </c>
      <c r="AI26" s="36">
        <v>41</v>
      </c>
      <c r="AJ26" s="36">
        <v>33</v>
      </c>
      <c r="AK26" s="36">
        <v>26</v>
      </c>
      <c r="AL26" s="36">
        <v>20</v>
      </c>
      <c r="AM26" s="36">
        <v>14</v>
      </c>
      <c r="AN26" s="36">
        <v>10</v>
      </c>
      <c r="AO26" s="36">
        <v>9</v>
      </c>
      <c r="AP26" s="72">
        <f>SUM(AL26:AO26)</f>
        <v>53</v>
      </c>
      <c r="AQ26" s="36">
        <v>356.10460773439996</v>
      </c>
      <c r="AR26" s="36">
        <v>37</v>
      </c>
      <c r="AS26" s="36">
        <v>29.3300124544</v>
      </c>
    </row>
    <row r="27" spans="1:45" ht="18" customHeight="1">
      <c r="A27" s="35" t="s">
        <v>35</v>
      </c>
      <c r="B27" s="37">
        <v>835.195864</v>
      </c>
      <c r="C27" s="36">
        <v>1.6692668999999998</v>
      </c>
      <c r="D27" s="36">
        <v>19.3307331</v>
      </c>
      <c r="E27" s="72">
        <f>SUM(C27+D27)</f>
        <v>21</v>
      </c>
      <c r="F27" s="36">
        <v>21</v>
      </c>
      <c r="G27" s="36">
        <v>19</v>
      </c>
      <c r="H27" s="36">
        <v>19</v>
      </c>
      <c r="I27" s="36">
        <v>19</v>
      </c>
      <c r="J27" s="72">
        <f>SUM(F27:I27)</f>
        <v>78</v>
      </c>
      <c r="K27" s="36">
        <v>19</v>
      </c>
      <c r="L27" s="38">
        <v>19</v>
      </c>
      <c r="M27" s="36">
        <v>19</v>
      </c>
      <c r="N27" s="36">
        <v>18.798965999999997</v>
      </c>
      <c r="O27" s="36">
        <v>19</v>
      </c>
      <c r="P27" s="72">
        <f>SUM(K27:O27)</f>
        <v>94.798966</v>
      </c>
      <c r="Q27" s="36">
        <v>18.798965999999997</v>
      </c>
      <c r="R27" s="36">
        <v>19</v>
      </c>
      <c r="S27" s="36">
        <v>19</v>
      </c>
      <c r="T27" s="36">
        <v>18.798965999999997</v>
      </c>
      <c r="U27" s="39">
        <v>18.798965999999997</v>
      </c>
      <c r="V27" s="72">
        <f>SUM(Q27:U27)</f>
        <v>94.39689799999998</v>
      </c>
      <c r="W27" s="36">
        <v>19</v>
      </c>
      <c r="X27" s="36">
        <v>19</v>
      </c>
      <c r="Y27" s="36">
        <v>19</v>
      </c>
      <c r="Z27" s="36">
        <v>18</v>
      </c>
      <c r="AA27" s="36">
        <v>18</v>
      </c>
      <c r="AB27" s="72">
        <f>SUM(W27:AA27)</f>
        <v>93</v>
      </c>
      <c r="AC27" s="36">
        <v>84</v>
      </c>
      <c r="AD27" s="36">
        <v>77</v>
      </c>
      <c r="AE27" s="36">
        <v>67</v>
      </c>
      <c r="AF27" s="36">
        <v>56</v>
      </c>
      <c r="AG27" s="36">
        <v>43</v>
      </c>
      <c r="AH27" s="36">
        <v>33</v>
      </c>
      <c r="AI27" s="36">
        <v>25</v>
      </c>
      <c r="AJ27" s="36">
        <v>21</v>
      </c>
      <c r="AK27" s="36">
        <v>16</v>
      </c>
      <c r="AL27" s="36">
        <v>12</v>
      </c>
      <c r="AM27" s="36">
        <v>9</v>
      </c>
      <c r="AN27" s="36">
        <v>6</v>
      </c>
      <c r="AO27" s="36">
        <v>5</v>
      </c>
      <c r="AP27" s="72">
        <f>SUM(AL27:AO27)</f>
        <v>32</v>
      </c>
      <c r="AQ27" s="36">
        <v>200.0306351286</v>
      </c>
      <c r="AR27" s="36">
        <v>20</v>
      </c>
      <c r="AS27" s="36">
        <v>16.4752179336</v>
      </c>
    </row>
    <row r="28" spans="1:45" s="44" customFormat="1" ht="18" customHeight="1" thickBot="1">
      <c r="A28" s="28"/>
      <c r="B28" s="47"/>
      <c r="C28" s="41"/>
      <c r="D28" s="41"/>
      <c r="E28" s="73"/>
      <c r="F28" s="41"/>
      <c r="G28" s="41"/>
      <c r="H28" s="41"/>
      <c r="I28" s="41"/>
      <c r="J28" s="73"/>
      <c r="K28" s="41"/>
      <c r="L28" s="41"/>
      <c r="M28" s="41"/>
      <c r="N28" s="41"/>
      <c r="O28" s="41"/>
      <c r="P28" s="73"/>
      <c r="Q28" s="41"/>
      <c r="R28" s="41"/>
      <c r="S28" s="41"/>
      <c r="T28" s="41"/>
      <c r="U28" s="43"/>
      <c r="V28" s="73"/>
      <c r="W28" s="41"/>
      <c r="X28" s="41"/>
      <c r="Y28" s="41"/>
      <c r="Z28" s="41"/>
      <c r="AA28" s="41"/>
      <c r="AB28" s="73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73"/>
      <c r="AQ28" s="41"/>
      <c r="AR28" s="41"/>
      <c r="AS28" s="41"/>
    </row>
    <row r="29" spans="1:45" ht="18" customHeight="1" thickBot="1">
      <c r="A29" s="12" t="s">
        <v>36</v>
      </c>
      <c r="B29" s="26">
        <v>8073.8007008</v>
      </c>
      <c r="C29" s="26">
        <f aca="true" t="shared" si="11" ref="C29:Z29">SUM(C30:C35)</f>
        <v>14.1206453</v>
      </c>
      <c r="D29" s="26">
        <f t="shared" si="11"/>
        <v>160.8793547</v>
      </c>
      <c r="E29" s="70">
        <f t="shared" si="11"/>
        <v>175</v>
      </c>
      <c r="F29" s="26">
        <f t="shared" si="11"/>
        <v>175</v>
      </c>
      <c r="G29" s="26">
        <f t="shared" si="11"/>
        <v>176</v>
      </c>
      <c r="H29" s="26">
        <f t="shared" si="11"/>
        <v>178</v>
      </c>
      <c r="I29" s="26">
        <f t="shared" si="11"/>
        <v>180</v>
      </c>
      <c r="J29" s="70">
        <f t="shared" si="11"/>
        <v>709</v>
      </c>
      <c r="K29" s="26">
        <f t="shared" si="11"/>
        <v>180.97520150000003</v>
      </c>
      <c r="L29" s="26">
        <f t="shared" si="11"/>
        <v>181</v>
      </c>
      <c r="M29" s="26">
        <f t="shared" si="11"/>
        <v>180.97520150000003</v>
      </c>
      <c r="N29" s="26">
        <f t="shared" si="11"/>
        <v>182.24489299999996</v>
      </c>
      <c r="O29" s="26">
        <f t="shared" si="11"/>
        <v>181.76286279999997</v>
      </c>
      <c r="P29" s="70">
        <f t="shared" si="11"/>
        <v>906.9581588000001</v>
      </c>
      <c r="Q29" s="26">
        <f t="shared" si="11"/>
        <v>182</v>
      </c>
      <c r="R29" s="26">
        <f t="shared" si="11"/>
        <v>182</v>
      </c>
      <c r="S29" s="26">
        <f t="shared" si="11"/>
        <v>181</v>
      </c>
      <c r="T29" s="26">
        <f t="shared" si="11"/>
        <v>182.4609386</v>
      </c>
      <c r="U29" s="26">
        <f t="shared" si="11"/>
        <v>181.75270279999998</v>
      </c>
      <c r="V29" s="70">
        <f t="shared" si="11"/>
        <v>909.2136414000001</v>
      </c>
      <c r="W29" s="26">
        <f t="shared" si="11"/>
        <v>182</v>
      </c>
      <c r="X29" s="26">
        <f t="shared" si="11"/>
        <v>182</v>
      </c>
      <c r="Y29" s="26">
        <f t="shared" si="11"/>
        <v>181</v>
      </c>
      <c r="Z29" s="26">
        <f t="shared" si="11"/>
        <v>179</v>
      </c>
      <c r="AA29" s="26">
        <f aca="true" t="shared" si="12" ref="AA29:AL29">SUM(AA30:AA35)</f>
        <v>176</v>
      </c>
      <c r="AB29" s="70">
        <f t="shared" si="12"/>
        <v>900</v>
      </c>
      <c r="AC29" s="26">
        <f t="shared" si="12"/>
        <v>838</v>
      </c>
      <c r="AD29" s="26">
        <f t="shared" si="12"/>
        <v>754</v>
      </c>
      <c r="AE29" s="26">
        <f t="shared" si="12"/>
        <v>660</v>
      </c>
      <c r="AF29" s="26">
        <f t="shared" si="12"/>
        <v>556.000278</v>
      </c>
      <c r="AG29" s="26">
        <f t="shared" si="12"/>
        <v>427.421619</v>
      </c>
      <c r="AH29" s="26">
        <f t="shared" si="12"/>
        <v>317.0001585</v>
      </c>
      <c r="AI29" s="26">
        <f t="shared" si="12"/>
        <v>248.000124</v>
      </c>
      <c r="AJ29" s="26">
        <f t="shared" si="12"/>
        <v>199.0000995</v>
      </c>
      <c r="AK29" s="26">
        <f t="shared" si="12"/>
        <v>156.60948610000003</v>
      </c>
      <c r="AL29" s="26">
        <f t="shared" si="12"/>
        <v>119.0000595</v>
      </c>
      <c r="AM29" s="26">
        <f>SUM(AM30:AM35)</f>
        <v>87</v>
      </c>
      <c r="AN29" s="26">
        <f>SUM(AN30:AN35)</f>
        <v>60.000029999999995</v>
      </c>
      <c r="AO29" s="26">
        <f>SUM(AO30:AO35)</f>
        <v>51.7948436</v>
      </c>
      <c r="AP29" s="70">
        <f>SUM(AP30:AP35)</f>
        <v>317.7949331</v>
      </c>
      <c r="AQ29" s="26">
        <v>2162</v>
      </c>
      <c r="AR29" s="26">
        <v>224</v>
      </c>
      <c r="AS29" s="26">
        <v>178.74061373096</v>
      </c>
    </row>
    <row r="30" spans="1:50" ht="18" customHeight="1">
      <c r="A30" s="35" t="s">
        <v>37</v>
      </c>
      <c r="B30" s="37">
        <v>4432.9331520000005</v>
      </c>
      <c r="C30" s="36">
        <v>8</v>
      </c>
      <c r="D30" s="36">
        <v>85</v>
      </c>
      <c r="E30" s="72">
        <f aca="true" t="shared" si="13" ref="E30:E35">SUM(C30+D30)</f>
        <v>93</v>
      </c>
      <c r="F30" s="36">
        <v>93</v>
      </c>
      <c r="G30" s="36">
        <v>94</v>
      </c>
      <c r="H30" s="36">
        <v>95</v>
      </c>
      <c r="I30" s="36">
        <v>97</v>
      </c>
      <c r="J30" s="72">
        <f aca="true" t="shared" si="14" ref="J30:J35">SUM(F30:I30)</f>
        <v>379</v>
      </c>
      <c r="K30" s="36">
        <v>99</v>
      </c>
      <c r="L30" s="38">
        <v>101</v>
      </c>
      <c r="M30" s="36">
        <v>99</v>
      </c>
      <c r="N30" s="36">
        <v>99</v>
      </c>
      <c r="O30" s="36">
        <v>99</v>
      </c>
      <c r="P30" s="72">
        <f aca="true" t="shared" si="15" ref="P30:P35">SUM(K30:O30)</f>
        <v>497</v>
      </c>
      <c r="Q30" s="36">
        <v>99</v>
      </c>
      <c r="R30" s="36">
        <v>99</v>
      </c>
      <c r="S30" s="36">
        <v>99</v>
      </c>
      <c r="T30" s="36">
        <v>99</v>
      </c>
      <c r="U30" s="39">
        <v>99</v>
      </c>
      <c r="V30" s="72">
        <f aca="true" t="shared" si="16" ref="V30:V35">SUM(Q30:U30)</f>
        <v>495</v>
      </c>
      <c r="W30" s="36">
        <v>100</v>
      </c>
      <c r="X30" s="36">
        <v>99</v>
      </c>
      <c r="Y30" s="36">
        <v>99</v>
      </c>
      <c r="Z30" s="36">
        <v>99</v>
      </c>
      <c r="AA30" s="36">
        <v>97</v>
      </c>
      <c r="AB30" s="72">
        <f aca="true" t="shared" si="17" ref="AB30:AB35">SUM(W30:AA30)</f>
        <v>494</v>
      </c>
      <c r="AC30" s="36">
        <v>465</v>
      </c>
      <c r="AD30" s="36">
        <v>417</v>
      </c>
      <c r="AE30" s="36">
        <v>367</v>
      </c>
      <c r="AF30" s="36">
        <v>306.851952</v>
      </c>
      <c r="AG30" s="36">
        <v>236</v>
      </c>
      <c r="AH30" s="36">
        <v>174.949764</v>
      </c>
      <c r="AI30" s="36">
        <v>136.869216</v>
      </c>
      <c r="AJ30" s="36">
        <v>109.82650799999999</v>
      </c>
      <c r="AK30" s="36">
        <v>86.64704400000001</v>
      </c>
      <c r="AL30" s="36">
        <v>65.675148</v>
      </c>
      <c r="AM30" s="36">
        <v>48</v>
      </c>
      <c r="AN30" s="36">
        <v>33.11352</v>
      </c>
      <c r="AO30" s="36">
        <v>28</v>
      </c>
      <c r="AP30" s="72">
        <f aca="true" t="shared" si="18" ref="AP30:AP35">SUM(AL30:AO30)</f>
        <v>174.788668</v>
      </c>
      <c r="AQ30" s="36">
        <v>1231</v>
      </c>
      <c r="AR30" s="36">
        <v>124</v>
      </c>
      <c r="AS30" s="36">
        <v>98</v>
      </c>
      <c r="AX30" s="46"/>
    </row>
    <row r="31" spans="1:45" ht="18" customHeight="1">
      <c r="A31" s="35" t="s">
        <v>38</v>
      </c>
      <c r="B31" s="37">
        <v>674.7749289999999</v>
      </c>
      <c r="C31" s="36">
        <v>1.0333557</v>
      </c>
      <c r="D31" s="36">
        <v>11.9666443</v>
      </c>
      <c r="E31" s="72">
        <f t="shared" si="13"/>
        <v>13</v>
      </c>
      <c r="F31" s="36">
        <v>13</v>
      </c>
      <c r="G31" s="36">
        <v>15</v>
      </c>
      <c r="H31" s="36">
        <v>15</v>
      </c>
      <c r="I31" s="36">
        <v>15</v>
      </c>
      <c r="J31" s="72">
        <f t="shared" si="14"/>
        <v>58</v>
      </c>
      <c r="K31" s="36">
        <v>15.3969641</v>
      </c>
      <c r="L31" s="38">
        <v>15</v>
      </c>
      <c r="M31" s="36">
        <v>15.3969641</v>
      </c>
      <c r="N31" s="36">
        <v>15.482030200000002</v>
      </c>
      <c r="O31" s="36">
        <v>15</v>
      </c>
      <c r="P31" s="72">
        <f t="shared" si="15"/>
        <v>76.27595840000001</v>
      </c>
      <c r="Q31" s="36">
        <v>15</v>
      </c>
      <c r="R31" s="36">
        <v>15</v>
      </c>
      <c r="S31" s="36">
        <v>15</v>
      </c>
      <c r="T31" s="36">
        <v>15.482030200000002</v>
      </c>
      <c r="U31" s="39">
        <v>14</v>
      </c>
      <c r="V31" s="72">
        <f t="shared" si="16"/>
        <v>74.4820302</v>
      </c>
      <c r="W31" s="36">
        <v>15</v>
      </c>
      <c r="X31" s="36">
        <v>15</v>
      </c>
      <c r="Y31" s="36">
        <v>15</v>
      </c>
      <c r="Z31" s="36">
        <v>15</v>
      </c>
      <c r="AA31" s="36">
        <v>15</v>
      </c>
      <c r="AB31" s="72">
        <f t="shared" si="17"/>
        <v>75</v>
      </c>
      <c r="AC31" s="36">
        <v>71</v>
      </c>
      <c r="AD31" s="36">
        <v>64</v>
      </c>
      <c r="AE31" s="36">
        <v>56</v>
      </c>
      <c r="AF31" s="36">
        <v>47.2967516</v>
      </c>
      <c r="AG31" s="36">
        <v>36</v>
      </c>
      <c r="AH31" s="36">
        <v>26.9659537</v>
      </c>
      <c r="AI31" s="36">
        <v>21.0963928</v>
      </c>
      <c r="AJ31" s="36">
        <v>16.928153899999998</v>
      </c>
      <c r="AK31" s="36">
        <v>13.355377700000002</v>
      </c>
      <c r="AL31" s="36">
        <v>10.1228659</v>
      </c>
      <c r="AM31" s="36">
        <v>7</v>
      </c>
      <c r="AN31" s="36">
        <v>5.103966000000001</v>
      </c>
      <c r="AO31" s="36">
        <v>4.4234372</v>
      </c>
      <c r="AP31" s="72">
        <f t="shared" si="18"/>
        <v>26.650269100000003</v>
      </c>
      <c r="AQ31" s="36">
        <v>184</v>
      </c>
      <c r="AR31" s="36">
        <v>19</v>
      </c>
      <c r="AS31" s="36">
        <v>15.226833958499999</v>
      </c>
    </row>
    <row r="32" spans="1:45" ht="18" customHeight="1">
      <c r="A32" s="35" t="s">
        <v>39</v>
      </c>
      <c r="B32" s="37">
        <v>692.2979896000002</v>
      </c>
      <c r="C32" s="36">
        <v>1.1128445999999999</v>
      </c>
      <c r="D32" s="36">
        <v>12.887155400000001</v>
      </c>
      <c r="E32" s="72">
        <f t="shared" si="13"/>
        <v>14</v>
      </c>
      <c r="F32" s="36">
        <v>14</v>
      </c>
      <c r="G32" s="36">
        <v>15</v>
      </c>
      <c r="H32" s="36">
        <v>15</v>
      </c>
      <c r="I32" s="36">
        <v>16</v>
      </c>
      <c r="J32" s="72">
        <f t="shared" si="14"/>
        <v>60</v>
      </c>
      <c r="K32" s="36">
        <v>15.687125199999999</v>
      </c>
      <c r="L32" s="38">
        <v>15</v>
      </c>
      <c r="M32" s="36">
        <v>15.687125199999999</v>
      </c>
      <c r="N32" s="36">
        <v>15.7737944</v>
      </c>
      <c r="O32" s="36">
        <v>15.7737944</v>
      </c>
      <c r="P32" s="72">
        <f t="shared" si="15"/>
        <v>77.9218392</v>
      </c>
      <c r="Q32" s="36">
        <v>16</v>
      </c>
      <c r="R32" s="36">
        <v>16</v>
      </c>
      <c r="S32" s="36">
        <v>15</v>
      </c>
      <c r="T32" s="36">
        <v>15</v>
      </c>
      <c r="U32" s="39">
        <v>15.7737944</v>
      </c>
      <c r="V32" s="72">
        <f t="shared" si="16"/>
        <v>77.7737944</v>
      </c>
      <c r="W32" s="36">
        <v>15</v>
      </c>
      <c r="X32" s="36">
        <v>15</v>
      </c>
      <c r="Y32" s="36">
        <v>15</v>
      </c>
      <c r="Z32" s="36">
        <v>14</v>
      </c>
      <c r="AA32" s="36">
        <v>14</v>
      </c>
      <c r="AB32" s="72">
        <f t="shared" si="17"/>
        <v>73</v>
      </c>
      <c r="AC32" s="36">
        <v>73</v>
      </c>
      <c r="AD32" s="36">
        <v>65</v>
      </c>
      <c r="AE32" s="36">
        <v>56</v>
      </c>
      <c r="AF32" s="36">
        <v>48.18807519999999</v>
      </c>
      <c r="AG32" s="36">
        <v>38</v>
      </c>
      <c r="AH32" s="36">
        <v>27.4741364</v>
      </c>
      <c r="AI32" s="36">
        <v>21.4939616</v>
      </c>
      <c r="AJ32" s="36">
        <v>17.2471708</v>
      </c>
      <c r="AK32" s="36">
        <v>13.607064399999999</v>
      </c>
      <c r="AL32" s="36">
        <v>10.313634799999999</v>
      </c>
      <c r="AM32" s="36">
        <v>8</v>
      </c>
      <c r="AN32" s="36">
        <v>5.200151999999999</v>
      </c>
      <c r="AO32" s="36">
        <v>5</v>
      </c>
      <c r="AP32" s="72">
        <f t="shared" si="18"/>
        <v>28.5137868</v>
      </c>
      <c r="AQ32" s="36">
        <v>187</v>
      </c>
      <c r="AR32" s="36">
        <v>18</v>
      </c>
      <c r="AS32" s="36">
        <v>15.51377977246</v>
      </c>
    </row>
    <row r="33" spans="1:45" ht="18" customHeight="1">
      <c r="A33" s="35" t="s">
        <v>40</v>
      </c>
      <c r="B33" s="37">
        <v>1420.8102000000001</v>
      </c>
      <c r="C33" s="36">
        <v>2.4641558999999997</v>
      </c>
      <c r="D33" s="36">
        <v>28.5358441</v>
      </c>
      <c r="E33" s="72">
        <f t="shared" si="13"/>
        <v>31</v>
      </c>
      <c r="F33" s="36">
        <v>31</v>
      </c>
      <c r="G33" s="36">
        <v>31</v>
      </c>
      <c r="H33" s="36">
        <v>32</v>
      </c>
      <c r="I33" s="36">
        <v>31</v>
      </c>
      <c r="J33" s="72">
        <f t="shared" si="14"/>
        <v>125</v>
      </c>
      <c r="K33" s="36">
        <v>31</v>
      </c>
      <c r="L33" s="38">
        <v>30</v>
      </c>
      <c r="M33" s="36">
        <v>31</v>
      </c>
      <c r="N33" s="36">
        <v>32.01016</v>
      </c>
      <c r="O33" s="36">
        <v>32.01016</v>
      </c>
      <c r="P33" s="72">
        <f t="shared" si="15"/>
        <v>156.02032</v>
      </c>
      <c r="Q33" s="36">
        <v>32</v>
      </c>
      <c r="R33" s="36">
        <v>33</v>
      </c>
      <c r="S33" s="36">
        <v>33</v>
      </c>
      <c r="T33" s="36">
        <v>33</v>
      </c>
      <c r="U33" s="39">
        <v>33</v>
      </c>
      <c r="V33" s="72">
        <f t="shared" si="16"/>
        <v>164</v>
      </c>
      <c r="W33" s="36">
        <v>32</v>
      </c>
      <c r="X33" s="36">
        <v>33</v>
      </c>
      <c r="Y33" s="36">
        <v>32</v>
      </c>
      <c r="Z33" s="36">
        <v>31</v>
      </c>
      <c r="AA33" s="36">
        <v>31</v>
      </c>
      <c r="AB33" s="72">
        <f t="shared" si="17"/>
        <v>159</v>
      </c>
      <c r="AC33" s="36">
        <v>145</v>
      </c>
      <c r="AD33" s="36">
        <v>133</v>
      </c>
      <c r="AE33" s="36">
        <v>116</v>
      </c>
      <c r="AF33" s="36">
        <v>97.78928</v>
      </c>
      <c r="AG33" s="36">
        <v>76</v>
      </c>
      <c r="AH33" s="36">
        <v>55.753960000000006</v>
      </c>
      <c r="AI33" s="36">
        <v>43.61824000000001</v>
      </c>
      <c r="AJ33" s="36">
        <v>35.00012</v>
      </c>
      <c r="AK33" s="36">
        <v>28</v>
      </c>
      <c r="AL33" s="36">
        <v>20.929720000000003</v>
      </c>
      <c r="AM33" s="36">
        <v>15</v>
      </c>
      <c r="AN33" s="36">
        <v>10.5528</v>
      </c>
      <c r="AO33" s="36">
        <v>9.145760000000001</v>
      </c>
      <c r="AP33" s="72">
        <f t="shared" si="18"/>
        <v>55.628280000000004</v>
      </c>
      <c r="AQ33" s="36">
        <v>343</v>
      </c>
      <c r="AR33" s="36">
        <v>40</v>
      </c>
      <c r="AS33" s="36">
        <v>30</v>
      </c>
    </row>
    <row r="34" spans="1:45" ht="18" customHeight="1">
      <c r="A34" s="35" t="s">
        <v>41</v>
      </c>
      <c r="B34" s="37">
        <v>713.8697642000001</v>
      </c>
      <c r="C34" s="36">
        <v>1.5102891</v>
      </c>
      <c r="D34" s="36">
        <v>17.4897109</v>
      </c>
      <c r="E34" s="72">
        <f t="shared" si="13"/>
        <v>19</v>
      </c>
      <c r="F34" s="36">
        <v>19</v>
      </c>
      <c r="G34" s="36">
        <v>16</v>
      </c>
      <c r="H34" s="36">
        <v>16</v>
      </c>
      <c r="I34" s="36">
        <v>16</v>
      </c>
      <c r="J34" s="72">
        <f t="shared" si="14"/>
        <v>67</v>
      </c>
      <c r="K34" s="36">
        <v>15.8911122</v>
      </c>
      <c r="L34" s="38">
        <v>16</v>
      </c>
      <c r="M34" s="36">
        <v>15.8911122</v>
      </c>
      <c r="N34" s="36">
        <v>15.9789084</v>
      </c>
      <c r="O34" s="36">
        <v>15.9789084</v>
      </c>
      <c r="P34" s="72">
        <f t="shared" si="15"/>
        <v>79.74004120000001</v>
      </c>
      <c r="Q34" s="36">
        <v>16</v>
      </c>
      <c r="R34" s="36">
        <v>15</v>
      </c>
      <c r="S34" s="36">
        <v>15</v>
      </c>
      <c r="T34" s="36">
        <v>15.9789084</v>
      </c>
      <c r="U34" s="39">
        <v>15.9789084</v>
      </c>
      <c r="V34" s="72">
        <f t="shared" si="16"/>
        <v>77.9578168</v>
      </c>
      <c r="W34" s="36">
        <v>16</v>
      </c>
      <c r="X34" s="36">
        <v>16</v>
      </c>
      <c r="Y34" s="36">
        <v>16</v>
      </c>
      <c r="Z34" s="36">
        <v>16</v>
      </c>
      <c r="AA34" s="36">
        <v>15</v>
      </c>
      <c r="AB34" s="72">
        <f t="shared" si="17"/>
        <v>79</v>
      </c>
      <c r="AC34" s="36">
        <v>74</v>
      </c>
      <c r="AD34" s="36">
        <v>66</v>
      </c>
      <c r="AE34" s="36">
        <v>58</v>
      </c>
      <c r="AF34" s="36">
        <v>48.8146872</v>
      </c>
      <c r="AG34" s="36">
        <v>36</v>
      </c>
      <c r="AH34" s="36">
        <v>27.831395399999998</v>
      </c>
      <c r="AI34" s="36">
        <v>21.773457599999997</v>
      </c>
      <c r="AJ34" s="36">
        <v>17.4714438</v>
      </c>
      <c r="AK34" s="36">
        <v>13</v>
      </c>
      <c r="AL34" s="36">
        <v>10.4477478</v>
      </c>
      <c r="AM34" s="36">
        <v>8</v>
      </c>
      <c r="AN34" s="36">
        <v>5.267772</v>
      </c>
      <c r="AO34" s="36">
        <v>4.5654024</v>
      </c>
      <c r="AP34" s="72">
        <f t="shared" si="18"/>
        <v>28.280922200000003</v>
      </c>
      <c r="AQ34" s="36">
        <v>185</v>
      </c>
      <c r="AR34" s="36">
        <v>19</v>
      </c>
      <c r="AS34" s="36">
        <v>16</v>
      </c>
    </row>
    <row r="35" spans="1:45" ht="18" customHeight="1">
      <c r="A35" s="35" t="s">
        <v>84</v>
      </c>
      <c r="B35" s="37">
        <v>139.11466600000003</v>
      </c>
      <c r="C35" s="36">
        <v>0</v>
      </c>
      <c r="D35" s="36">
        <v>5</v>
      </c>
      <c r="E35" s="72">
        <f t="shared" si="13"/>
        <v>5</v>
      </c>
      <c r="F35" s="36">
        <v>5</v>
      </c>
      <c r="G35" s="36">
        <v>5</v>
      </c>
      <c r="H35" s="36">
        <v>5</v>
      </c>
      <c r="I35" s="36">
        <v>5</v>
      </c>
      <c r="J35" s="72">
        <f t="shared" si="14"/>
        <v>20</v>
      </c>
      <c r="K35" s="36">
        <v>4</v>
      </c>
      <c r="L35" s="38">
        <v>4</v>
      </c>
      <c r="M35" s="36">
        <v>4</v>
      </c>
      <c r="N35" s="36">
        <v>4</v>
      </c>
      <c r="O35" s="36">
        <v>4</v>
      </c>
      <c r="P35" s="72">
        <f t="shared" si="15"/>
        <v>20</v>
      </c>
      <c r="Q35" s="36">
        <v>4</v>
      </c>
      <c r="R35" s="36">
        <v>4</v>
      </c>
      <c r="S35" s="36">
        <v>4</v>
      </c>
      <c r="T35" s="36">
        <v>4</v>
      </c>
      <c r="U35" s="39">
        <v>4</v>
      </c>
      <c r="V35" s="72">
        <f t="shared" si="16"/>
        <v>20</v>
      </c>
      <c r="W35" s="36">
        <v>4</v>
      </c>
      <c r="X35" s="36">
        <v>4</v>
      </c>
      <c r="Y35" s="36">
        <v>4</v>
      </c>
      <c r="Z35" s="36">
        <v>4</v>
      </c>
      <c r="AA35" s="36">
        <v>4</v>
      </c>
      <c r="AB35" s="72">
        <f t="shared" si="17"/>
        <v>20</v>
      </c>
      <c r="AC35" s="36">
        <v>10</v>
      </c>
      <c r="AD35" s="36">
        <v>9</v>
      </c>
      <c r="AE35" s="36">
        <v>7</v>
      </c>
      <c r="AF35" s="36">
        <v>7.059532000000001</v>
      </c>
      <c r="AG35" s="36">
        <v>5.421619000000001</v>
      </c>
      <c r="AH35" s="36">
        <v>4.024949</v>
      </c>
      <c r="AI35" s="36">
        <v>3.1488560000000003</v>
      </c>
      <c r="AJ35" s="36">
        <v>2.526703</v>
      </c>
      <c r="AK35" s="36">
        <v>2</v>
      </c>
      <c r="AL35" s="36">
        <v>1.5109430000000001</v>
      </c>
      <c r="AM35" s="36">
        <v>1</v>
      </c>
      <c r="AN35" s="36">
        <v>0.76182</v>
      </c>
      <c r="AO35" s="36">
        <v>0.660244</v>
      </c>
      <c r="AP35" s="72">
        <f t="shared" si="18"/>
        <v>3.9330070000000004</v>
      </c>
      <c r="AQ35" s="36">
        <v>32</v>
      </c>
      <c r="AR35" s="36">
        <v>4</v>
      </c>
      <c r="AS35" s="36">
        <v>4</v>
      </c>
    </row>
    <row r="36" spans="1:45" s="44" customFormat="1" ht="18" customHeight="1" thickBot="1">
      <c r="A36" s="28"/>
      <c r="B36" s="47"/>
      <c r="C36" s="41"/>
      <c r="D36" s="41"/>
      <c r="E36" s="73"/>
      <c r="F36" s="41"/>
      <c r="G36" s="41"/>
      <c r="H36" s="41"/>
      <c r="I36" s="41"/>
      <c r="J36" s="73"/>
      <c r="K36" s="41"/>
      <c r="L36" s="42"/>
      <c r="M36" s="41"/>
      <c r="N36" s="41"/>
      <c r="O36" s="41"/>
      <c r="P36" s="73"/>
      <c r="Q36" s="41"/>
      <c r="R36" s="41"/>
      <c r="S36" s="41"/>
      <c r="T36" s="41"/>
      <c r="U36" s="41"/>
      <c r="V36" s="73"/>
      <c r="W36" s="41"/>
      <c r="X36" s="41"/>
      <c r="Y36" s="41"/>
      <c r="Z36" s="41"/>
      <c r="AA36" s="41"/>
      <c r="AB36" s="73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73"/>
      <c r="AQ36" s="41"/>
      <c r="AR36" s="41"/>
      <c r="AS36" s="41"/>
    </row>
    <row r="37" spans="1:45" ht="18" customHeight="1" thickBot="1">
      <c r="A37" s="12" t="s">
        <v>42</v>
      </c>
      <c r="B37" s="26">
        <v>9608</v>
      </c>
      <c r="C37" s="26">
        <f aca="true" t="shared" si="19" ref="C37:Z37">C38</f>
        <v>16</v>
      </c>
      <c r="D37" s="26">
        <f t="shared" si="19"/>
        <v>192</v>
      </c>
      <c r="E37" s="70">
        <f t="shared" si="19"/>
        <v>208</v>
      </c>
      <c r="F37" s="26">
        <f t="shared" si="19"/>
        <v>208</v>
      </c>
      <c r="G37" s="26">
        <f t="shared" si="19"/>
        <v>210</v>
      </c>
      <c r="H37" s="26">
        <f t="shared" si="19"/>
        <v>212</v>
      </c>
      <c r="I37" s="26">
        <f t="shared" si="19"/>
        <v>213</v>
      </c>
      <c r="J37" s="70">
        <f t="shared" si="19"/>
        <v>843</v>
      </c>
      <c r="K37" s="26">
        <f t="shared" si="19"/>
        <v>215</v>
      </c>
      <c r="L37" s="26">
        <f t="shared" si="19"/>
        <v>215</v>
      </c>
      <c r="M37" s="26">
        <f t="shared" si="19"/>
        <v>216</v>
      </c>
      <c r="N37" s="26">
        <f t="shared" si="19"/>
        <v>216</v>
      </c>
      <c r="O37" s="26">
        <f t="shared" si="19"/>
        <v>217</v>
      </c>
      <c r="P37" s="70">
        <f t="shared" si="19"/>
        <v>1079</v>
      </c>
      <c r="Q37" s="26">
        <f t="shared" si="19"/>
        <v>216</v>
      </c>
      <c r="R37" s="26">
        <f t="shared" si="19"/>
        <v>216</v>
      </c>
      <c r="S37" s="26">
        <f t="shared" si="19"/>
        <v>216</v>
      </c>
      <c r="T37" s="26">
        <f t="shared" si="19"/>
        <v>216</v>
      </c>
      <c r="U37" s="26">
        <f t="shared" si="19"/>
        <v>216</v>
      </c>
      <c r="V37" s="70">
        <f t="shared" si="19"/>
        <v>1080</v>
      </c>
      <c r="W37" s="26">
        <f t="shared" si="19"/>
        <v>217</v>
      </c>
      <c r="X37" s="26">
        <f t="shared" si="19"/>
        <v>216</v>
      </c>
      <c r="Y37" s="26">
        <f t="shared" si="19"/>
        <v>215</v>
      </c>
      <c r="Z37" s="26">
        <f t="shared" si="19"/>
        <v>213</v>
      </c>
      <c r="AA37" s="26">
        <f aca="true" t="shared" si="20" ref="AA37:AL37">AA38</f>
        <v>210</v>
      </c>
      <c r="AB37" s="70">
        <f t="shared" si="20"/>
        <v>1071</v>
      </c>
      <c r="AC37" s="26">
        <f t="shared" si="20"/>
        <v>996</v>
      </c>
      <c r="AD37" s="26">
        <f t="shared" si="20"/>
        <v>896</v>
      </c>
      <c r="AE37" s="26">
        <f t="shared" si="20"/>
        <v>786</v>
      </c>
      <c r="AF37" s="26">
        <f t="shared" si="20"/>
        <v>663</v>
      </c>
      <c r="AG37" s="26">
        <f t="shared" si="20"/>
        <v>509</v>
      </c>
      <c r="AH37" s="26">
        <f t="shared" si="20"/>
        <v>378</v>
      </c>
      <c r="AI37" s="26">
        <f t="shared" si="20"/>
        <v>296</v>
      </c>
      <c r="AJ37" s="26">
        <f t="shared" si="20"/>
        <v>238</v>
      </c>
      <c r="AK37" s="26">
        <f t="shared" si="20"/>
        <v>187</v>
      </c>
      <c r="AL37" s="26">
        <f t="shared" si="20"/>
        <v>142</v>
      </c>
      <c r="AM37" s="26">
        <f>AM38</f>
        <v>104</v>
      </c>
      <c r="AN37" s="26">
        <f>AN38</f>
        <v>70</v>
      </c>
      <c r="AO37" s="26">
        <f>AO38</f>
        <v>62</v>
      </c>
      <c r="AP37" s="70">
        <f>AP38</f>
        <v>378</v>
      </c>
      <c r="AQ37" s="26">
        <v>2573</v>
      </c>
      <c r="AR37" s="26">
        <v>266</v>
      </c>
      <c r="AS37" s="26">
        <v>213</v>
      </c>
    </row>
    <row r="38" spans="1:45" ht="18" customHeight="1">
      <c r="A38" s="35" t="s">
        <v>43</v>
      </c>
      <c r="B38" s="37">
        <v>9608</v>
      </c>
      <c r="C38" s="36">
        <v>16</v>
      </c>
      <c r="D38" s="36">
        <v>192</v>
      </c>
      <c r="E38" s="72">
        <f>SUM(C38+D38)</f>
        <v>208</v>
      </c>
      <c r="F38" s="36">
        <v>208</v>
      </c>
      <c r="G38" s="36">
        <v>210</v>
      </c>
      <c r="H38" s="36">
        <v>212</v>
      </c>
      <c r="I38" s="36">
        <v>213</v>
      </c>
      <c r="J38" s="72">
        <f>SUM(F38:I38)</f>
        <v>843</v>
      </c>
      <c r="K38" s="36">
        <v>215</v>
      </c>
      <c r="L38" s="36">
        <v>215</v>
      </c>
      <c r="M38" s="36">
        <v>216</v>
      </c>
      <c r="N38" s="36">
        <v>216</v>
      </c>
      <c r="O38" s="36">
        <v>217</v>
      </c>
      <c r="P38" s="72">
        <f>SUM(K38:O38)</f>
        <v>1079</v>
      </c>
      <c r="Q38" s="36">
        <v>216</v>
      </c>
      <c r="R38" s="36">
        <v>216</v>
      </c>
      <c r="S38" s="36">
        <v>216</v>
      </c>
      <c r="T38" s="36">
        <v>216</v>
      </c>
      <c r="U38" s="36">
        <v>216</v>
      </c>
      <c r="V38" s="72">
        <f>SUM(Q38:U38)</f>
        <v>1080</v>
      </c>
      <c r="W38" s="36">
        <v>217</v>
      </c>
      <c r="X38" s="36">
        <v>216</v>
      </c>
      <c r="Y38" s="36">
        <v>215</v>
      </c>
      <c r="Z38" s="36">
        <v>213</v>
      </c>
      <c r="AA38" s="36">
        <v>210</v>
      </c>
      <c r="AB38" s="72">
        <f>SUM(W38:AA38)</f>
        <v>1071</v>
      </c>
      <c r="AC38" s="36">
        <v>996</v>
      </c>
      <c r="AD38" s="36">
        <v>896</v>
      </c>
      <c r="AE38" s="36">
        <v>786</v>
      </c>
      <c r="AF38" s="36">
        <v>663</v>
      </c>
      <c r="AG38" s="36">
        <v>509</v>
      </c>
      <c r="AH38" s="36">
        <v>378</v>
      </c>
      <c r="AI38" s="36">
        <v>296</v>
      </c>
      <c r="AJ38" s="36">
        <v>238</v>
      </c>
      <c r="AK38" s="36">
        <v>187</v>
      </c>
      <c r="AL38" s="36">
        <v>142</v>
      </c>
      <c r="AM38" s="36">
        <v>104</v>
      </c>
      <c r="AN38" s="36">
        <v>70</v>
      </c>
      <c r="AO38" s="36">
        <v>62</v>
      </c>
      <c r="AP38" s="72">
        <f>SUM(AL38:AO38)</f>
        <v>378</v>
      </c>
      <c r="AQ38" s="36">
        <v>2573</v>
      </c>
      <c r="AR38" s="36">
        <v>266</v>
      </c>
      <c r="AS38" s="36">
        <v>213</v>
      </c>
    </row>
    <row r="39" spans="1:45" s="44" customFormat="1" ht="18" customHeight="1" thickBot="1">
      <c r="A39" s="28"/>
      <c r="B39" s="47"/>
      <c r="C39" s="41"/>
      <c r="D39" s="41"/>
      <c r="E39" s="73"/>
      <c r="F39" s="41"/>
      <c r="G39" s="41"/>
      <c r="H39" s="41"/>
      <c r="I39" s="41"/>
      <c r="J39" s="73"/>
      <c r="K39" s="41"/>
      <c r="L39" s="41"/>
      <c r="M39" s="41"/>
      <c r="N39" s="41"/>
      <c r="O39" s="41"/>
      <c r="P39" s="73"/>
      <c r="Q39" s="41"/>
      <c r="R39" s="41"/>
      <c r="S39" s="41"/>
      <c r="T39" s="41"/>
      <c r="U39" s="41"/>
      <c r="V39" s="73"/>
      <c r="W39" s="41"/>
      <c r="X39" s="41"/>
      <c r="Y39" s="41"/>
      <c r="Z39" s="41"/>
      <c r="AA39" s="41"/>
      <c r="AB39" s="73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73"/>
      <c r="AQ39" s="41"/>
      <c r="AR39" s="41"/>
      <c r="AS39" s="41"/>
    </row>
    <row r="40" spans="1:45" ht="18" customHeight="1" thickBot="1">
      <c r="A40" s="12" t="s">
        <v>44</v>
      </c>
      <c r="B40" s="26">
        <v>6733.735909999999</v>
      </c>
      <c r="C40" s="26">
        <f aca="true" t="shared" si="21" ref="C40:Z40">SUM(C41:C43)</f>
        <v>10.915534299999997</v>
      </c>
      <c r="D40" s="26">
        <f t="shared" si="21"/>
        <v>135.0844657</v>
      </c>
      <c r="E40" s="70">
        <f t="shared" si="21"/>
        <v>146</v>
      </c>
      <c r="F40" s="26">
        <f t="shared" si="21"/>
        <v>146</v>
      </c>
      <c r="G40" s="26">
        <f t="shared" si="21"/>
        <v>147</v>
      </c>
      <c r="H40" s="26">
        <f t="shared" si="21"/>
        <v>148</v>
      </c>
      <c r="I40" s="26">
        <f t="shared" si="21"/>
        <v>149</v>
      </c>
      <c r="J40" s="70">
        <f t="shared" si="21"/>
        <v>590</v>
      </c>
      <c r="K40" s="26">
        <f t="shared" si="21"/>
        <v>150</v>
      </c>
      <c r="L40" s="26">
        <f t="shared" si="21"/>
        <v>151</v>
      </c>
      <c r="M40" s="26">
        <f t="shared" si="21"/>
        <v>151</v>
      </c>
      <c r="N40" s="26">
        <f t="shared" si="21"/>
        <v>151</v>
      </c>
      <c r="O40" s="26">
        <f t="shared" si="21"/>
        <v>152</v>
      </c>
      <c r="P40" s="70">
        <f t="shared" si="21"/>
        <v>755</v>
      </c>
      <c r="Q40" s="26">
        <f t="shared" si="21"/>
        <v>152.022744</v>
      </c>
      <c r="R40" s="26">
        <f t="shared" si="21"/>
        <v>151</v>
      </c>
      <c r="S40" s="26">
        <f t="shared" si="21"/>
        <v>151</v>
      </c>
      <c r="T40" s="26">
        <f t="shared" si="21"/>
        <v>151</v>
      </c>
      <c r="U40" s="26">
        <f t="shared" si="21"/>
        <v>152</v>
      </c>
      <c r="V40" s="70">
        <f t="shared" si="21"/>
        <v>757.022744</v>
      </c>
      <c r="W40" s="26">
        <f t="shared" si="21"/>
        <v>152.022744</v>
      </c>
      <c r="X40" s="26">
        <f t="shared" si="21"/>
        <v>152.022744</v>
      </c>
      <c r="Y40" s="26">
        <f t="shared" si="21"/>
        <v>150.568647</v>
      </c>
      <c r="Z40" s="26">
        <f t="shared" si="21"/>
        <v>148.66045300000002</v>
      </c>
      <c r="AA40" s="26">
        <f aca="true" t="shared" si="22" ref="AA40:AL40">SUM(AA41:AA43)</f>
        <v>147</v>
      </c>
      <c r="AB40" s="70">
        <f t="shared" si="22"/>
        <v>750.274588</v>
      </c>
      <c r="AC40" s="26">
        <f t="shared" si="22"/>
        <v>697</v>
      </c>
      <c r="AD40" s="26">
        <f t="shared" si="22"/>
        <v>630</v>
      </c>
      <c r="AE40" s="26">
        <f t="shared" si="22"/>
        <v>551</v>
      </c>
      <c r="AF40" s="26">
        <f t="shared" si="22"/>
        <v>463</v>
      </c>
      <c r="AG40" s="26">
        <f t="shared" si="22"/>
        <v>356</v>
      </c>
      <c r="AH40" s="26">
        <f t="shared" si="22"/>
        <v>264</v>
      </c>
      <c r="AI40" s="26">
        <f t="shared" si="22"/>
        <v>207</v>
      </c>
      <c r="AJ40" s="26">
        <f t="shared" si="22"/>
        <v>166</v>
      </c>
      <c r="AK40" s="26">
        <f t="shared" si="22"/>
        <v>131.99561599999998</v>
      </c>
      <c r="AL40" s="26">
        <f t="shared" si="22"/>
        <v>100.0913</v>
      </c>
      <c r="AM40" s="26">
        <f>SUM(AM41:AM43)</f>
        <v>75.37575</v>
      </c>
      <c r="AN40" s="26">
        <f>SUM(AN41:AN43)</f>
        <v>50.250499999999995</v>
      </c>
      <c r="AO40" s="26">
        <f>SUM(AO41:AO43)</f>
        <v>43</v>
      </c>
      <c r="AP40" s="70">
        <f>SUM(AP41:AP43)</f>
        <v>268.71755</v>
      </c>
      <c r="AQ40" s="26">
        <v>1803</v>
      </c>
      <c r="AR40" s="26">
        <v>188</v>
      </c>
      <c r="AS40" s="26">
        <v>150</v>
      </c>
    </row>
    <row r="41" spans="1:45" ht="18" customHeight="1">
      <c r="A41" s="35" t="s">
        <v>45</v>
      </c>
      <c r="B41" s="37">
        <v>3062.725673</v>
      </c>
      <c r="C41" s="36">
        <v>5.325756299999999</v>
      </c>
      <c r="D41" s="36">
        <v>61.6742437</v>
      </c>
      <c r="E41" s="72">
        <f>SUM(C41+D41)</f>
        <v>67</v>
      </c>
      <c r="F41" s="36">
        <v>67</v>
      </c>
      <c r="G41" s="36">
        <v>67</v>
      </c>
      <c r="H41" s="36">
        <v>69</v>
      </c>
      <c r="I41" s="36">
        <v>69</v>
      </c>
      <c r="J41" s="72">
        <f>SUM(F41:I41)</f>
        <v>272</v>
      </c>
      <c r="K41" s="36">
        <v>69</v>
      </c>
      <c r="L41" s="38">
        <v>69</v>
      </c>
      <c r="M41" s="36">
        <v>69</v>
      </c>
      <c r="N41" s="36">
        <v>69</v>
      </c>
      <c r="O41" s="36">
        <v>69</v>
      </c>
      <c r="P41" s="72">
        <f>SUM(K41:O41)</f>
        <v>345</v>
      </c>
      <c r="Q41" s="36">
        <v>69.022744</v>
      </c>
      <c r="R41" s="36">
        <v>69</v>
      </c>
      <c r="S41" s="36">
        <v>69</v>
      </c>
      <c r="T41" s="36">
        <v>69</v>
      </c>
      <c r="U41" s="39">
        <v>69</v>
      </c>
      <c r="V41" s="72">
        <f>SUM(Q41:U41)</f>
        <v>345.022744</v>
      </c>
      <c r="W41" s="36">
        <v>69.022744</v>
      </c>
      <c r="X41" s="36">
        <v>69.022744</v>
      </c>
      <c r="Y41" s="36">
        <v>68.568647</v>
      </c>
      <c r="Z41" s="36">
        <v>67.660453</v>
      </c>
      <c r="AA41" s="36">
        <v>66</v>
      </c>
      <c r="AB41" s="72">
        <f>SUM(W41:AA41)</f>
        <v>340.274588</v>
      </c>
      <c r="AC41" s="45">
        <v>315</v>
      </c>
      <c r="AD41" s="36">
        <v>285</v>
      </c>
      <c r="AE41" s="36">
        <v>250</v>
      </c>
      <c r="AF41" s="36">
        <v>210</v>
      </c>
      <c r="AG41" s="36">
        <v>162</v>
      </c>
      <c r="AH41" s="36">
        <v>120</v>
      </c>
      <c r="AI41" s="36">
        <v>94</v>
      </c>
      <c r="AJ41" s="36">
        <v>75</v>
      </c>
      <c r="AK41" s="36">
        <v>59.940804</v>
      </c>
      <c r="AL41" s="36">
        <v>45</v>
      </c>
      <c r="AM41" s="36">
        <v>34.057275</v>
      </c>
      <c r="AN41" s="36">
        <v>22.70485</v>
      </c>
      <c r="AO41" s="36">
        <v>20</v>
      </c>
      <c r="AP41" s="72">
        <f>SUM(AL41:AO41)</f>
        <v>121.762125</v>
      </c>
      <c r="AQ41" s="36">
        <v>831</v>
      </c>
      <c r="AR41" s="36">
        <v>92</v>
      </c>
      <c r="AS41" s="36">
        <v>67</v>
      </c>
    </row>
    <row r="42" spans="1:45" ht="18" customHeight="1">
      <c r="A42" s="35" t="s">
        <v>92</v>
      </c>
      <c r="B42" s="37">
        <v>2294.9074499999997</v>
      </c>
      <c r="C42" s="36">
        <v>4</v>
      </c>
      <c r="D42" s="36">
        <v>55</v>
      </c>
      <c r="E42" s="72">
        <f>SUM(C42+D42)</f>
        <v>59</v>
      </c>
      <c r="F42" s="36">
        <v>59</v>
      </c>
      <c r="G42" s="36">
        <v>59</v>
      </c>
      <c r="H42" s="36">
        <v>58</v>
      </c>
      <c r="I42" s="36">
        <v>59</v>
      </c>
      <c r="J42" s="72">
        <f>SUM(F42:I42)</f>
        <v>235</v>
      </c>
      <c r="K42" s="36">
        <v>59</v>
      </c>
      <c r="L42" s="38">
        <v>60</v>
      </c>
      <c r="M42" s="36">
        <v>62</v>
      </c>
      <c r="N42" s="36">
        <v>60</v>
      </c>
      <c r="O42" s="36">
        <v>62</v>
      </c>
      <c r="P42" s="72">
        <f>SUM(K42:O42)</f>
        <v>303</v>
      </c>
      <c r="Q42" s="36">
        <v>62</v>
      </c>
      <c r="R42" s="36">
        <v>61</v>
      </c>
      <c r="S42" s="36">
        <v>62</v>
      </c>
      <c r="T42" s="36">
        <v>61</v>
      </c>
      <c r="U42" s="39">
        <v>62</v>
      </c>
      <c r="V42" s="72">
        <v>308</v>
      </c>
      <c r="W42" s="36">
        <v>62</v>
      </c>
      <c r="X42" s="36">
        <v>62</v>
      </c>
      <c r="Y42" s="36">
        <v>61</v>
      </c>
      <c r="Z42" s="36">
        <v>61</v>
      </c>
      <c r="AA42" s="36">
        <v>60</v>
      </c>
      <c r="AB42" s="72">
        <f>SUM(W42:AA42)</f>
        <v>306</v>
      </c>
      <c r="AC42" s="45">
        <v>201</v>
      </c>
      <c r="AD42" s="36">
        <v>184</v>
      </c>
      <c r="AE42" s="36">
        <v>160</v>
      </c>
      <c r="AF42" s="36">
        <v>135</v>
      </c>
      <c r="AG42" s="36">
        <v>102</v>
      </c>
      <c r="AH42" s="36">
        <v>77</v>
      </c>
      <c r="AI42" s="36">
        <v>60</v>
      </c>
      <c r="AJ42" s="36">
        <v>49</v>
      </c>
      <c r="AK42" s="36">
        <v>38</v>
      </c>
      <c r="AL42" s="36">
        <v>29.2922</v>
      </c>
      <c r="AM42" s="36">
        <v>21.96915</v>
      </c>
      <c r="AN42" s="36">
        <v>14.6461</v>
      </c>
      <c r="AO42" s="36">
        <v>12</v>
      </c>
      <c r="AP42" s="72">
        <f>SUM(AL42:AO42)</f>
        <v>77.90745</v>
      </c>
      <c r="AQ42" s="36">
        <v>537</v>
      </c>
      <c r="AR42" s="36">
        <v>61</v>
      </c>
      <c r="AS42" s="36">
        <v>57</v>
      </c>
    </row>
    <row r="43" spans="1:45" ht="18" customHeight="1">
      <c r="A43" s="35" t="s">
        <v>46</v>
      </c>
      <c r="B43" s="37">
        <v>1376.102787</v>
      </c>
      <c r="C43" s="36">
        <v>1.589778</v>
      </c>
      <c r="D43" s="36">
        <v>18.410222</v>
      </c>
      <c r="E43" s="72">
        <f>SUM(C43+D43)</f>
        <v>20</v>
      </c>
      <c r="F43" s="36">
        <v>20</v>
      </c>
      <c r="G43" s="36">
        <v>21</v>
      </c>
      <c r="H43" s="36">
        <v>21</v>
      </c>
      <c r="I43" s="36">
        <v>21</v>
      </c>
      <c r="J43" s="72">
        <f>SUM(F43:I43)</f>
        <v>83</v>
      </c>
      <c r="K43" s="36">
        <v>22</v>
      </c>
      <c r="L43" s="38">
        <v>22</v>
      </c>
      <c r="M43" s="36">
        <v>20</v>
      </c>
      <c r="N43" s="36">
        <v>22</v>
      </c>
      <c r="O43" s="36">
        <v>21</v>
      </c>
      <c r="P43" s="72">
        <f>SUM(K43:O43)</f>
        <v>107</v>
      </c>
      <c r="Q43" s="36">
        <v>21</v>
      </c>
      <c r="R43" s="36">
        <v>21</v>
      </c>
      <c r="S43" s="36">
        <v>20</v>
      </c>
      <c r="T43" s="36">
        <v>21</v>
      </c>
      <c r="U43" s="39">
        <v>21</v>
      </c>
      <c r="V43" s="72">
        <v>104</v>
      </c>
      <c r="W43" s="36">
        <v>21</v>
      </c>
      <c r="X43" s="36">
        <v>21</v>
      </c>
      <c r="Y43" s="36">
        <v>21</v>
      </c>
      <c r="Z43" s="36">
        <v>20</v>
      </c>
      <c r="AA43" s="36">
        <v>21</v>
      </c>
      <c r="AB43" s="72">
        <f>SUM(W43:AA43)</f>
        <v>104</v>
      </c>
      <c r="AC43" s="45">
        <v>181</v>
      </c>
      <c r="AD43" s="36">
        <v>161</v>
      </c>
      <c r="AE43" s="36">
        <v>141</v>
      </c>
      <c r="AF43" s="36">
        <v>118</v>
      </c>
      <c r="AG43" s="36">
        <v>92</v>
      </c>
      <c r="AH43" s="36">
        <v>67</v>
      </c>
      <c r="AI43" s="36">
        <v>53</v>
      </c>
      <c r="AJ43" s="36">
        <v>42</v>
      </c>
      <c r="AK43" s="36">
        <v>34.054812</v>
      </c>
      <c r="AL43" s="36">
        <v>25.7991</v>
      </c>
      <c r="AM43" s="36">
        <v>19.349325</v>
      </c>
      <c r="AN43" s="36">
        <v>12.89955</v>
      </c>
      <c r="AO43" s="36">
        <v>11</v>
      </c>
      <c r="AP43" s="72">
        <f>SUM(AL43:AO43)</f>
        <v>69.04797500000001</v>
      </c>
      <c r="AQ43" s="36">
        <v>435</v>
      </c>
      <c r="AR43" s="36">
        <v>35</v>
      </c>
      <c r="AS43" s="36">
        <v>26</v>
      </c>
    </row>
    <row r="44" spans="1:45" s="18" customFormat="1" ht="18" customHeight="1" thickBot="1">
      <c r="A44" s="48"/>
      <c r="B44" s="50"/>
      <c r="C44" s="49"/>
      <c r="D44" s="49"/>
      <c r="E44" s="74"/>
      <c r="F44" s="49"/>
      <c r="G44" s="49"/>
      <c r="H44" s="49"/>
      <c r="I44" s="49"/>
      <c r="J44" s="74"/>
      <c r="K44" s="49"/>
      <c r="L44" s="51"/>
      <c r="M44" s="49"/>
      <c r="N44" s="49"/>
      <c r="O44" s="49"/>
      <c r="P44" s="74"/>
      <c r="Q44" s="49"/>
      <c r="R44" s="49"/>
      <c r="S44" s="49"/>
      <c r="T44" s="49"/>
      <c r="U44" s="52"/>
      <c r="V44" s="74"/>
      <c r="W44" s="49"/>
      <c r="X44" s="49"/>
      <c r="Y44" s="49"/>
      <c r="Z44" s="49"/>
      <c r="AA44" s="49"/>
      <c r="AB44" s="74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74"/>
      <c r="AQ44" s="49"/>
      <c r="AR44" s="49"/>
      <c r="AS44" s="49"/>
    </row>
    <row r="45" spans="1:45" ht="20.25" customHeight="1" thickBot="1">
      <c r="A45" s="1" t="s">
        <v>0</v>
      </c>
      <c r="B45" s="103" t="s">
        <v>85</v>
      </c>
      <c r="C45" s="107" t="s">
        <v>82</v>
      </c>
      <c r="D45" s="108"/>
      <c r="E45" s="108"/>
      <c r="F45" s="108"/>
      <c r="G45" s="108"/>
      <c r="H45" s="108"/>
      <c r="I45" s="108"/>
      <c r="J45" s="108"/>
      <c r="K45" s="107" t="s">
        <v>82</v>
      </c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7" t="s">
        <v>82</v>
      </c>
      <c r="X45" s="108"/>
      <c r="Y45" s="108"/>
      <c r="Z45" s="108"/>
      <c r="AA45" s="108"/>
      <c r="AB45" s="108"/>
      <c r="AC45" s="107" t="s">
        <v>82</v>
      </c>
      <c r="AD45" s="108"/>
      <c r="AE45" s="108"/>
      <c r="AF45" s="108"/>
      <c r="AG45" s="108"/>
      <c r="AH45" s="108"/>
      <c r="AI45" s="108"/>
      <c r="AJ45" s="108"/>
      <c r="AK45" s="108"/>
      <c r="AL45" s="109"/>
      <c r="AM45" s="2"/>
      <c r="AN45" s="2"/>
      <c r="AO45" s="2"/>
      <c r="AP45" s="2"/>
      <c r="AQ45" s="113" t="s">
        <v>2</v>
      </c>
      <c r="AR45" s="114"/>
      <c r="AS45" s="115"/>
    </row>
    <row r="46" spans="1:45" ht="13.5" customHeight="1" thickBot="1">
      <c r="A46" s="4" t="s">
        <v>3</v>
      </c>
      <c r="B46" s="104"/>
      <c r="C46" s="5" t="s">
        <v>4</v>
      </c>
      <c r="D46" s="6"/>
      <c r="E46" s="67" t="s">
        <v>1</v>
      </c>
      <c r="F46" s="4">
        <v>1</v>
      </c>
      <c r="G46" s="4">
        <v>2</v>
      </c>
      <c r="H46" s="4">
        <v>3</v>
      </c>
      <c r="I46" s="4">
        <v>4</v>
      </c>
      <c r="J46" s="67" t="s">
        <v>1</v>
      </c>
      <c r="K46" s="4">
        <v>5</v>
      </c>
      <c r="L46" s="7">
        <v>6</v>
      </c>
      <c r="M46" s="4">
        <v>7</v>
      </c>
      <c r="N46" s="4">
        <v>8</v>
      </c>
      <c r="O46" s="4">
        <v>9</v>
      </c>
      <c r="P46" s="77" t="s">
        <v>1</v>
      </c>
      <c r="Q46" s="4">
        <v>10</v>
      </c>
      <c r="R46" s="4">
        <v>11</v>
      </c>
      <c r="S46" s="4">
        <v>12</v>
      </c>
      <c r="T46" s="4">
        <v>13</v>
      </c>
      <c r="U46" s="8">
        <v>14</v>
      </c>
      <c r="V46" s="67" t="s">
        <v>1</v>
      </c>
      <c r="W46" s="1">
        <v>15</v>
      </c>
      <c r="X46" s="1">
        <v>16</v>
      </c>
      <c r="Y46" s="1">
        <v>17</v>
      </c>
      <c r="Z46" s="1">
        <v>18</v>
      </c>
      <c r="AA46" s="1">
        <v>19</v>
      </c>
      <c r="AB46" s="77" t="s">
        <v>1</v>
      </c>
      <c r="AC46" s="7" t="s">
        <v>5</v>
      </c>
      <c r="AD46" s="4" t="s">
        <v>6</v>
      </c>
      <c r="AE46" s="4" t="s">
        <v>7</v>
      </c>
      <c r="AF46" s="4" t="s">
        <v>8</v>
      </c>
      <c r="AG46" s="4" t="s">
        <v>9</v>
      </c>
      <c r="AH46" s="4" t="s">
        <v>10</v>
      </c>
      <c r="AI46" s="4" t="s">
        <v>11</v>
      </c>
      <c r="AJ46" s="4" t="s">
        <v>12</v>
      </c>
      <c r="AK46" s="4" t="s">
        <v>13</v>
      </c>
      <c r="AL46" s="9" t="s">
        <v>90</v>
      </c>
      <c r="AM46" s="9" t="s">
        <v>87</v>
      </c>
      <c r="AN46" s="9" t="s">
        <v>88</v>
      </c>
      <c r="AO46" s="9" t="s">
        <v>89</v>
      </c>
      <c r="AP46" s="67" t="s">
        <v>1</v>
      </c>
      <c r="AQ46" s="4" t="s">
        <v>14</v>
      </c>
      <c r="AR46" s="10"/>
      <c r="AS46" s="10"/>
    </row>
    <row r="47" spans="1:45" ht="13.5" customHeight="1" thickBot="1">
      <c r="A47" s="11" t="s">
        <v>15</v>
      </c>
      <c r="B47" s="105"/>
      <c r="C47" s="12" t="s">
        <v>16</v>
      </c>
      <c r="D47" s="12" t="s">
        <v>17</v>
      </c>
      <c r="E47" s="68" t="s">
        <v>4</v>
      </c>
      <c r="F47" s="11" t="s">
        <v>18</v>
      </c>
      <c r="G47" s="11" t="s">
        <v>19</v>
      </c>
      <c r="H47" s="11" t="s">
        <v>19</v>
      </c>
      <c r="I47" s="11" t="s">
        <v>19</v>
      </c>
      <c r="J47" s="68" t="s">
        <v>4</v>
      </c>
      <c r="K47" s="11" t="s">
        <v>19</v>
      </c>
      <c r="L47" s="13" t="s">
        <v>19</v>
      </c>
      <c r="M47" s="11" t="s">
        <v>19</v>
      </c>
      <c r="N47" s="11" t="s">
        <v>19</v>
      </c>
      <c r="O47" s="11" t="s">
        <v>19</v>
      </c>
      <c r="P47" s="84" t="s">
        <v>20</v>
      </c>
      <c r="Q47" s="11" t="s">
        <v>19</v>
      </c>
      <c r="R47" s="11" t="s">
        <v>19</v>
      </c>
      <c r="S47" s="11" t="s">
        <v>19</v>
      </c>
      <c r="T47" s="11" t="s">
        <v>19</v>
      </c>
      <c r="U47" s="14" t="s">
        <v>19</v>
      </c>
      <c r="V47" s="68" t="s">
        <v>21</v>
      </c>
      <c r="W47" s="11" t="s">
        <v>19</v>
      </c>
      <c r="X47" s="11" t="s">
        <v>19</v>
      </c>
      <c r="Y47" s="11" t="s">
        <v>19</v>
      </c>
      <c r="Z47" s="11" t="s">
        <v>19</v>
      </c>
      <c r="AA47" s="11" t="s">
        <v>19</v>
      </c>
      <c r="AB47" s="68" t="s">
        <v>22</v>
      </c>
      <c r="AC47" s="13" t="s">
        <v>19</v>
      </c>
      <c r="AD47" s="11" t="s">
        <v>19</v>
      </c>
      <c r="AE47" s="11" t="s">
        <v>19</v>
      </c>
      <c r="AF47" s="11" t="s">
        <v>19</v>
      </c>
      <c r="AG47" s="11" t="s">
        <v>19</v>
      </c>
      <c r="AH47" s="11" t="s">
        <v>19</v>
      </c>
      <c r="AI47" s="11" t="s">
        <v>19</v>
      </c>
      <c r="AJ47" s="11" t="s">
        <v>19</v>
      </c>
      <c r="AK47" s="11" t="s">
        <v>19</v>
      </c>
      <c r="AL47" s="11" t="s">
        <v>19</v>
      </c>
      <c r="AM47" s="11" t="s">
        <v>19</v>
      </c>
      <c r="AN47" s="11" t="s">
        <v>19</v>
      </c>
      <c r="AO47" s="11" t="s">
        <v>19</v>
      </c>
      <c r="AP47" s="68" t="s">
        <v>4</v>
      </c>
      <c r="AQ47" s="11" t="s">
        <v>23</v>
      </c>
      <c r="AR47" s="11" t="s">
        <v>76</v>
      </c>
      <c r="AS47" s="11" t="s">
        <v>77</v>
      </c>
    </row>
    <row r="48" spans="1:45" ht="16.5" customHeight="1" thickBot="1">
      <c r="A48" s="35"/>
      <c r="B48" s="45"/>
      <c r="C48" s="36"/>
      <c r="D48" s="36"/>
      <c r="E48" s="72"/>
      <c r="F48" s="36"/>
      <c r="G48" s="36"/>
      <c r="H48" s="36"/>
      <c r="I48" s="36"/>
      <c r="J48" s="72"/>
      <c r="K48" s="36"/>
      <c r="L48" s="36"/>
      <c r="M48" s="36"/>
      <c r="N48" s="36"/>
      <c r="O48" s="36"/>
      <c r="P48" s="72"/>
      <c r="Q48" s="36"/>
      <c r="R48" s="36"/>
      <c r="S48" s="36"/>
      <c r="T48" s="36"/>
      <c r="U48" s="36"/>
      <c r="V48" s="72"/>
      <c r="W48" s="36"/>
      <c r="X48" s="36"/>
      <c r="Y48" s="36"/>
      <c r="Z48" s="36"/>
      <c r="AA48" s="36"/>
      <c r="AB48" s="72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72"/>
      <c r="AQ48" s="36"/>
      <c r="AR48" s="36"/>
      <c r="AS48" s="36"/>
    </row>
    <row r="49" spans="1:45" ht="16.5" customHeight="1" thickBot="1">
      <c r="A49" s="12" t="s">
        <v>47</v>
      </c>
      <c r="B49" s="27">
        <v>18191.332483056583</v>
      </c>
      <c r="C49" s="26">
        <f aca="true" t="shared" si="23" ref="C49:Z49">SUM(C51+C60)</f>
        <v>31.38004065955468</v>
      </c>
      <c r="D49" s="26">
        <f t="shared" si="23"/>
        <v>362.6199593404453</v>
      </c>
      <c r="E49" s="70">
        <f t="shared" si="23"/>
        <v>394</v>
      </c>
      <c r="F49" s="26">
        <f t="shared" si="23"/>
        <v>393.99712192</v>
      </c>
      <c r="G49" s="26">
        <f t="shared" si="23"/>
        <v>396.99712192</v>
      </c>
      <c r="H49" s="26">
        <f t="shared" si="23"/>
        <v>400.99707695</v>
      </c>
      <c r="I49" s="26">
        <f t="shared" si="23"/>
        <v>403.99707695</v>
      </c>
      <c r="J49" s="70">
        <f t="shared" si="23"/>
        <v>804.9941539</v>
      </c>
      <c r="K49" s="26">
        <f t="shared" si="23"/>
        <v>405.999999999472</v>
      </c>
      <c r="L49" s="26">
        <f t="shared" si="23"/>
        <v>407.21668597874</v>
      </c>
      <c r="M49" s="26">
        <f t="shared" si="23"/>
        <v>409.21668597874</v>
      </c>
      <c r="N49" s="26">
        <f t="shared" si="23"/>
        <v>409</v>
      </c>
      <c r="O49" s="26">
        <f t="shared" si="23"/>
        <v>409.71996909963</v>
      </c>
      <c r="P49" s="70">
        <f t="shared" si="23"/>
        <v>2041.1533410565821</v>
      </c>
      <c r="Q49" s="26">
        <f t="shared" si="23"/>
        <v>410</v>
      </c>
      <c r="R49" s="26">
        <f t="shared" si="23"/>
        <v>409</v>
      </c>
      <c r="S49" s="26">
        <f t="shared" si="23"/>
        <v>408</v>
      </c>
      <c r="T49" s="26">
        <f t="shared" si="23"/>
        <v>409</v>
      </c>
      <c r="U49" s="26">
        <f t="shared" si="23"/>
        <v>410</v>
      </c>
      <c r="V49" s="70">
        <f t="shared" si="23"/>
        <v>2046</v>
      </c>
      <c r="W49" s="26">
        <f t="shared" si="23"/>
        <v>410.179142</v>
      </c>
      <c r="X49" s="26">
        <f t="shared" si="23"/>
        <v>410</v>
      </c>
      <c r="Y49" s="26">
        <f t="shared" si="23"/>
        <v>408</v>
      </c>
      <c r="Z49" s="26">
        <f t="shared" si="23"/>
        <v>404</v>
      </c>
      <c r="AA49" s="26">
        <f aca="true" t="shared" si="24" ref="AA49:AL49">SUM(AA51+AA60)</f>
        <v>398</v>
      </c>
      <c r="AB49" s="70">
        <f t="shared" si="24"/>
        <v>2030.179142</v>
      </c>
      <c r="AC49" s="26">
        <f t="shared" si="24"/>
        <v>1887</v>
      </c>
      <c r="AD49" s="26">
        <f t="shared" si="24"/>
        <v>1698</v>
      </c>
      <c r="AE49" s="26">
        <f t="shared" si="24"/>
        <v>1489</v>
      </c>
      <c r="AF49" s="26">
        <f t="shared" si="24"/>
        <v>1254</v>
      </c>
      <c r="AG49" s="26">
        <f t="shared" si="24"/>
        <v>963</v>
      </c>
      <c r="AH49" s="26">
        <f t="shared" si="24"/>
        <v>713</v>
      </c>
      <c r="AI49" s="26">
        <f t="shared" si="24"/>
        <v>560</v>
      </c>
      <c r="AJ49" s="26">
        <f t="shared" si="24"/>
        <v>450</v>
      </c>
      <c r="AK49" s="26">
        <f t="shared" si="24"/>
        <v>354</v>
      </c>
      <c r="AL49" s="26">
        <f t="shared" si="24"/>
        <v>270</v>
      </c>
      <c r="AM49" s="26">
        <f>SUM(AM51+AM60)</f>
        <v>197</v>
      </c>
      <c r="AN49" s="26">
        <f>SUM(AN51+AN60)</f>
        <v>132</v>
      </c>
      <c r="AO49" s="26">
        <f>SUM(AO51+AO60)</f>
        <v>117</v>
      </c>
      <c r="AP49" s="70">
        <f>SUM(AP51+AP60)</f>
        <v>716</v>
      </c>
      <c r="AQ49" s="26">
        <v>4870.99999999368</v>
      </c>
      <c r="AR49" s="26">
        <v>504.6333563053298</v>
      </c>
      <c r="AS49" s="26">
        <v>403.999999999472</v>
      </c>
    </row>
    <row r="50" spans="1:45" s="44" customFormat="1" ht="16.5" customHeight="1" thickBot="1">
      <c r="A50" s="28"/>
      <c r="B50" s="53"/>
      <c r="C50" s="30"/>
      <c r="D50" s="30"/>
      <c r="E50" s="75"/>
      <c r="F50" s="30"/>
      <c r="G50" s="30"/>
      <c r="H50" s="30"/>
      <c r="I50" s="30"/>
      <c r="J50" s="75"/>
      <c r="K50" s="30"/>
      <c r="L50" s="30"/>
      <c r="M50" s="30"/>
      <c r="N50" s="30"/>
      <c r="O50" s="30"/>
      <c r="P50" s="75"/>
      <c r="Q50" s="30"/>
      <c r="R50" s="30"/>
      <c r="S50" s="30"/>
      <c r="T50" s="30"/>
      <c r="U50" s="30"/>
      <c r="V50" s="75"/>
      <c r="W50" s="30"/>
      <c r="X50" s="30"/>
      <c r="Y50" s="30"/>
      <c r="Z50" s="30"/>
      <c r="AA50" s="30"/>
      <c r="AB50" s="75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75"/>
      <c r="AQ50" s="30"/>
      <c r="AR50" s="30"/>
      <c r="AS50" s="30"/>
    </row>
    <row r="51" spans="1:45" ht="16.5" customHeight="1" thickBot="1">
      <c r="A51" s="12" t="s">
        <v>48</v>
      </c>
      <c r="B51" s="27">
        <v>15241</v>
      </c>
      <c r="C51" s="26">
        <f aca="true" t="shared" si="25" ref="C51:Z51">SUM(C52:C58)</f>
        <v>26.220712399999996</v>
      </c>
      <c r="D51" s="26">
        <f t="shared" si="25"/>
        <v>303.7792876</v>
      </c>
      <c r="E51" s="70">
        <f t="shared" si="25"/>
        <v>330</v>
      </c>
      <c r="F51" s="26">
        <f t="shared" si="25"/>
        <v>330</v>
      </c>
      <c r="G51" s="26">
        <f t="shared" si="25"/>
        <v>333</v>
      </c>
      <c r="H51" s="26">
        <f t="shared" si="25"/>
        <v>336</v>
      </c>
      <c r="I51" s="26">
        <f t="shared" si="25"/>
        <v>339</v>
      </c>
      <c r="J51" s="70">
        <f t="shared" si="25"/>
        <v>675</v>
      </c>
      <c r="K51" s="26">
        <f t="shared" si="25"/>
        <v>340</v>
      </c>
      <c r="L51" s="26">
        <f t="shared" si="25"/>
        <v>341</v>
      </c>
      <c r="M51" s="26">
        <f t="shared" si="25"/>
        <v>343</v>
      </c>
      <c r="N51" s="26">
        <f t="shared" si="25"/>
        <v>343</v>
      </c>
      <c r="O51" s="26">
        <f t="shared" si="25"/>
        <v>343</v>
      </c>
      <c r="P51" s="70">
        <f t="shared" si="25"/>
        <v>1710</v>
      </c>
      <c r="Q51" s="26">
        <f t="shared" si="25"/>
        <v>343</v>
      </c>
      <c r="R51" s="26">
        <f t="shared" si="25"/>
        <v>343</v>
      </c>
      <c r="S51" s="26">
        <f t="shared" si="25"/>
        <v>342</v>
      </c>
      <c r="T51" s="26">
        <f t="shared" si="25"/>
        <v>343</v>
      </c>
      <c r="U51" s="26">
        <f t="shared" si="25"/>
        <v>343</v>
      </c>
      <c r="V51" s="70">
        <f t="shared" si="25"/>
        <v>1714</v>
      </c>
      <c r="W51" s="26">
        <f t="shared" si="25"/>
        <v>344</v>
      </c>
      <c r="X51" s="26">
        <f t="shared" si="25"/>
        <v>343</v>
      </c>
      <c r="Y51" s="26">
        <f t="shared" si="25"/>
        <v>342</v>
      </c>
      <c r="Z51" s="26">
        <f t="shared" si="25"/>
        <v>338</v>
      </c>
      <c r="AA51" s="26">
        <f aca="true" t="shared" si="26" ref="AA51:AL51">SUM(AA52:AA58)</f>
        <v>334</v>
      </c>
      <c r="AB51" s="70">
        <f t="shared" si="26"/>
        <v>1701</v>
      </c>
      <c r="AC51" s="26">
        <f t="shared" si="26"/>
        <v>1582</v>
      </c>
      <c r="AD51" s="26">
        <f t="shared" si="26"/>
        <v>1423</v>
      </c>
      <c r="AE51" s="26">
        <f t="shared" si="26"/>
        <v>1248</v>
      </c>
      <c r="AF51" s="26">
        <f t="shared" si="26"/>
        <v>1050</v>
      </c>
      <c r="AG51" s="26">
        <f t="shared" si="26"/>
        <v>807</v>
      </c>
      <c r="AH51" s="26">
        <f t="shared" si="26"/>
        <v>597</v>
      </c>
      <c r="AI51" s="26">
        <f t="shared" si="26"/>
        <v>469</v>
      </c>
      <c r="AJ51" s="26">
        <f t="shared" si="26"/>
        <v>377</v>
      </c>
      <c r="AK51" s="26">
        <f t="shared" si="26"/>
        <v>296</v>
      </c>
      <c r="AL51" s="26">
        <f t="shared" si="26"/>
        <v>226</v>
      </c>
      <c r="AM51" s="26">
        <f>SUM(AM52:AM58)</f>
        <v>165</v>
      </c>
      <c r="AN51" s="26">
        <f>SUM(AN52:AN58)</f>
        <v>110</v>
      </c>
      <c r="AO51" s="26">
        <f>SUM(AO52:AO58)</f>
        <v>98</v>
      </c>
      <c r="AP51" s="70">
        <f>SUM(AP52:AP58)</f>
        <v>599</v>
      </c>
      <c r="AQ51" s="26">
        <v>4081</v>
      </c>
      <c r="AR51" s="26">
        <v>421.6333563059938</v>
      </c>
      <c r="AS51" s="26">
        <v>338</v>
      </c>
    </row>
    <row r="52" spans="1:45" ht="16.5" customHeight="1">
      <c r="A52" s="35" t="s">
        <v>49</v>
      </c>
      <c r="B52" s="37">
        <v>7060</v>
      </c>
      <c r="C52" s="36">
        <v>12</v>
      </c>
      <c r="D52" s="36">
        <v>128</v>
      </c>
      <c r="E52" s="72">
        <f aca="true" t="shared" si="27" ref="E52:E58">SUM(C52:D52)</f>
        <v>140</v>
      </c>
      <c r="F52" s="36">
        <v>140</v>
      </c>
      <c r="G52" s="36">
        <v>141</v>
      </c>
      <c r="H52" s="36">
        <v>139</v>
      </c>
      <c r="I52" s="36">
        <v>141</v>
      </c>
      <c r="J52" s="72">
        <f aca="true" t="shared" si="28" ref="J52:J58">SUM(H52:I52)</f>
        <v>280</v>
      </c>
      <c r="K52" s="36">
        <v>140</v>
      </c>
      <c r="L52" s="36">
        <v>140</v>
      </c>
      <c r="M52" s="36">
        <v>141</v>
      </c>
      <c r="N52" s="36">
        <v>142</v>
      </c>
      <c r="O52" s="36">
        <v>142</v>
      </c>
      <c r="P52" s="81">
        <f aca="true" t="shared" si="29" ref="P52:P58">SUM(K52:O52)</f>
        <v>705</v>
      </c>
      <c r="Q52" s="36">
        <v>141</v>
      </c>
      <c r="R52" s="36">
        <v>141</v>
      </c>
      <c r="S52" s="36">
        <v>141</v>
      </c>
      <c r="T52" s="36">
        <v>141</v>
      </c>
      <c r="U52" s="36">
        <v>145</v>
      </c>
      <c r="V52" s="72">
        <f aca="true" t="shared" si="30" ref="V52:V58">SUM(Q52:U52)</f>
        <v>709</v>
      </c>
      <c r="W52" s="36">
        <v>148</v>
      </c>
      <c r="X52" s="36">
        <v>147</v>
      </c>
      <c r="Y52" s="36">
        <v>146</v>
      </c>
      <c r="Z52" s="36">
        <v>145</v>
      </c>
      <c r="AA52" s="36">
        <v>143</v>
      </c>
      <c r="AB52" s="72">
        <f aca="true" t="shared" si="31" ref="AB52:AB58">SUM(W52:AA52)</f>
        <v>729</v>
      </c>
      <c r="AC52" s="36">
        <v>791</v>
      </c>
      <c r="AD52" s="36">
        <v>716</v>
      </c>
      <c r="AE52" s="36">
        <v>628</v>
      </c>
      <c r="AF52" s="36">
        <v>532</v>
      </c>
      <c r="AG52" s="36">
        <v>403</v>
      </c>
      <c r="AH52" s="36">
        <v>301</v>
      </c>
      <c r="AI52" s="36">
        <v>229</v>
      </c>
      <c r="AJ52" s="36">
        <v>182</v>
      </c>
      <c r="AK52" s="36">
        <v>144</v>
      </c>
      <c r="AL52" s="36">
        <v>109</v>
      </c>
      <c r="AM52" s="36">
        <v>81</v>
      </c>
      <c r="AN52" s="36">
        <v>54</v>
      </c>
      <c r="AO52" s="36">
        <v>46</v>
      </c>
      <c r="AP52" s="72">
        <f aca="true" t="shared" si="32" ref="AP52:AP58">SUM(AL52:AO52)</f>
        <v>290</v>
      </c>
      <c r="AQ52" s="36">
        <v>2015</v>
      </c>
      <c r="AR52" s="36">
        <v>179</v>
      </c>
      <c r="AS52" s="36">
        <v>145</v>
      </c>
    </row>
    <row r="53" spans="1:45" ht="16.5" customHeight="1">
      <c r="A53" s="35" t="s">
        <v>50</v>
      </c>
      <c r="B53" s="37">
        <v>1295</v>
      </c>
      <c r="C53" s="36">
        <v>2</v>
      </c>
      <c r="D53" s="36">
        <v>21</v>
      </c>
      <c r="E53" s="72">
        <f t="shared" si="27"/>
        <v>23</v>
      </c>
      <c r="F53" s="36">
        <v>23</v>
      </c>
      <c r="G53" s="36">
        <v>24</v>
      </c>
      <c r="H53" s="36">
        <v>25</v>
      </c>
      <c r="I53" s="36">
        <v>25</v>
      </c>
      <c r="J53" s="72">
        <f t="shared" si="28"/>
        <v>50</v>
      </c>
      <c r="K53" s="36">
        <v>26</v>
      </c>
      <c r="L53" s="36">
        <v>29</v>
      </c>
      <c r="M53" s="36">
        <v>29</v>
      </c>
      <c r="N53" s="36">
        <v>29</v>
      </c>
      <c r="O53" s="36">
        <v>30</v>
      </c>
      <c r="P53" s="81">
        <f t="shared" si="29"/>
        <v>143</v>
      </c>
      <c r="Q53" s="36">
        <v>29</v>
      </c>
      <c r="R53" s="36">
        <v>30</v>
      </c>
      <c r="S53" s="36">
        <v>30</v>
      </c>
      <c r="T53" s="36">
        <v>30</v>
      </c>
      <c r="U53" s="36">
        <v>30</v>
      </c>
      <c r="V53" s="72">
        <f t="shared" si="30"/>
        <v>149</v>
      </c>
      <c r="W53" s="36">
        <v>30</v>
      </c>
      <c r="X53" s="36">
        <v>30</v>
      </c>
      <c r="Y53" s="36">
        <v>30</v>
      </c>
      <c r="Z53" s="36">
        <v>28</v>
      </c>
      <c r="AA53" s="36">
        <v>29</v>
      </c>
      <c r="AB53" s="72">
        <f t="shared" si="31"/>
        <v>147</v>
      </c>
      <c r="AC53" s="36">
        <v>137</v>
      </c>
      <c r="AD53" s="36">
        <v>124</v>
      </c>
      <c r="AE53" s="36">
        <v>109</v>
      </c>
      <c r="AF53" s="36">
        <v>91</v>
      </c>
      <c r="AG53" s="36">
        <v>70</v>
      </c>
      <c r="AH53" s="36">
        <v>52</v>
      </c>
      <c r="AI53" s="36">
        <v>41</v>
      </c>
      <c r="AJ53" s="36">
        <v>33</v>
      </c>
      <c r="AK53" s="36">
        <v>26</v>
      </c>
      <c r="AL53" s="36">
        <v>20</v>
      </c>
      <c r="AM53" s="36">
        <v>14</v>
      </c>
      <c r="AN53" s="36">
        <v>10</v>
      </c>
      <c r="AO53" s="36">
        <v>9</v>
      </c>
      <c r="AP53" s="72">
        <f t="shared" si="32"/>
        <v>53</v>
      </c>
      <c r="AQ53" s="36">
        <v>385</v>
      </c>
      <c r="AR53" s="36">
        <v>34</v>
      </c>
      <c r="AS53" s="36">
        <v>28</v>
      </c>
    </row>
    <row r="54" spans="1:45" ht="16.5" customHeight="1">
      <c r="A54" s="35" t="s">
        <v>51</v>
      </c>
      <c r="B54" s="37">
        <v>2158</v>
      </c>
      <c r="C54" s="36">
        <v>3</v>
      </c>
      <c r="D54" s="36">
        <v>41</v>
      </c>
      <c r="E54" s="72">
        <f t="shared" si="27"/>
        <v>44</v>
      </c>
      <c r="F54" s="36">
        <v>44</v>
      </c>
      <c r="G54" s="36">
        <v>45</v>
      </c>
      <c r="H54" s="36">
        <v>47</v>
      </c>
      <c r="I54" s="36">
        <v>46</v>
      </c>
      <c r="J54" s="72">
        <f t="shared" si="28"/>
        <v>93</v>
      </c>
      <c r="K54" s="36">
        <v>48</v>
      </c>
      <c r="L54" s="36">
        <v>48</v>
      </c>
      <c r="M54" s="36">
        <v>49</v>
      </c>
      <c r="N54" s="36">
        <v>49</v>
      </c>
      <c r="O54" s="36">
        <v>49</v>
      </c>
      <c r="P54" s="81">
        <f t="shared" si="29"/>
        <v>243</v>
      </c>
      <c r="Q54" s="36">
        <v>49</v>
      </c>
      <c r="R54" s="36">
        <v>49</v>
      </c>
      <c r="S54" s="36">
        <v>49</v>
      </c>
      <c r="T54" s="36">
        <v>49</v>
      </c>
      <c r="U54" s="36">
        <v>49</v>
      </c>
      <c r="V54" s="72">
        <f t="shared" si="30"/>
        <v>245</v>
      </c>
      <c r="W54" s="36">
        <v>49</v>
      </c>
      <c r="X54" s="36">
        <v>49</v>
      </c>
      <c r="Y54" s="36">
        <v>49</v>
      </c>
      <c r="Z54" s="36">
        <v>48</v>
      </c>
      <c r="AA54" s="36">
        <v>47</v>
      </c>
      <c r="AB54" s="72">
        <f t="shared" si="31"/>
        <v>242</v>
      </c>
      <c r="AC54" s="36">
        <v>225</v>
      </c>
      <c r="AD54" s="36">
        <v>202</v>
      </c>
      <c r="AE54" s="36">
        <v>177</v>
      </c>
      <c r="AF54" s="36">
        <v>149</v>
      </c>
      <c r="AG54" s="36">
        <v>115</v>
      </c>
      <c r="AH54" s="36">
        <v>86</v>
      </c>
      <c r="AI54" s="36">
        <v>67</v>
      </c>
      <c r="AJ54" s="36">
        <v>54</v>
      </c>
      <c r="AK54" s="36">
        <v>42</v>
      </c>
      <c r="AL54" s="36">
        <v>32</v>
      </c>
      <c r="AM54" s="36">
        <v>23</v>
      </c>
      <c r="AN54" s="36">
        <v>16</v>
      </c>
      <c r="AO54" s="36">
        <v>14</v>
      </c>
      <c r="AP54" s="72">
        <f t="shared" si="32"/>
        <v>85</v>
      </c>
      <c r="AQ54" s="36">
        <v>526</v>
      </c>
      <c r="AR54" s="36">
        <v>70</v>
      </c>
      <c r="AS54" s="36">
        <v>55</v>
      </c>
    </row>
    <row r="55" spans="1:45" ht="16.5" customHeight="1">
      <c r="A55" s="35" t="s">
        <v>52</v>
      </c>
      <c r="B55" s="37">
        <v>3782</v>
      </c>
      <c r="C55" s="36">
        <v>7.4719565999999995</v>
      </c>
      <c r="D55" s="36">
        <v>86.5280434</v>
      </c>
      <c r="E55" s="72">
        <f t="shared" si="27"/>
        <v>94</v>
      </c>
      <c r="F55" s="36">
        <v>94</v>
      </c>
      <c r="G55" s="36">
        <v>94</v>
      </c>
      <c r="H55" s="36">
        <v>97</v>
      </c>
      <c r="I55" s="36">
        <v>98</v>
      </c>
      <c r="J55" s="72">
        <f t="shared" si="28"/>
        <v>195</v>
      </c>
      <c r="K55" s="36">
        <v>98</v>
      </c>
      <c r="L55" s="36">
        <v>97</v>
      </c>
      <c r="M55" s="36">
        <v>97</v>
      </c>
      <c r="N55" s="36">
        <v>96</v>
      </c>
      <c r="O55" s="36">
        <v>97</v>
      </c>
      <c r="P55" s="81">
        <f t="shared" si="29"/>
        <v>485</v>
      </c>
      <c r="Q55" s="36">
        <v>97</v>
      </c>
      <c r="R55" s="36">
        <v>97</v>
      </c>
      <c r="S55" s="36">
        <v>97</v>
      </c>
      <c r="T55" s="36">
        <v>96</v>
      </c>
      <c r="U55" s="36">
        <v>97</v>
      </c>
      <c r="V55" s="72">
        <f t="shared" si="30"/>
        <v>484</v>
      </c>
      <c r="W55" s="36">
        <v>99</v>
      </c>
      <c r="X55" s="36">
        <v>99</v>
      </c>
      <c r="Y55" s="36">
        <v>99</v>
      </c>
      <c r="Z55" s="36">
        <v>99</v>
      </c>
      <c r="AA55" s="36">
        <v>97</v>
      </c>
      <c r="AB55" s="72">
        <f t="shared" si="31"/>
        <v>493</v>
      </c>
      <c r="AC55" s="36">
        <v>344</v>
      </c>
      <c r="AD55" s="36">
        <v>307</v>
      </c>
      <c r="AE55" s="36">
        <v>267</v>
      </c>
      <c r="AF55" s="36">
        <v>222</v>
      </c>
      <c r="AG55" s="36">
        <v>176</v>
      </c>
      <c r="AH55" s="36">
        <v>127</v>
      </c>
      <c r="AI55" s="36">
        <v>108</v>
      </c>
      <c r="AJ55" s="36">
        <v>87</v>
      </c>
      <c r="AK55" s="36">
        <v>68</v>
      </c>
      <c r="AL55" s="36">
        <v>52</v>
      </c>
      <c r="AM55" s="36">
        <v>38</v>
      </c>
      <c r="AN55" s="36">
        <v>24</v>
      </c>
      <c r="AO55" s="36">
        <v>23</v>
      </c>
      <c r="AP55" s="72">
        <f t="shared" si="32"/>
        <v>137</v>
      </c>
      <c r="AQ55" s="36">
        <v>852</v>
      </c>
      <c r="AR55" s="36">
        <v>105</v>
      </c>
      <c r="AS55" s="36">
        <v>81</v>
      </c>
    </row>
    <row r="56" spans="1:45" ht="16.5" customHeight="1">
      <c r="A56" s="35" t="s">
        <v>53</v>
      </c>
      <c r="B56" s="37">
        <v>355</v>
      </c>
      <c r="C56" s="36">
        <v>0.8743778999999999</v>
      </c>
      <c r="D56" s="36">
        <v>10.1256221</v>
      </c>
      <c r="E56" s="72">
        <f t="shared" si="27"/>
        <v>11</v>
      </c>
      <c r="F56" s="36">
        <v>11</v>
      </c>
      <c r="G56" s="36">
        <v>11</v>
      </c>
      <c r="H56" s="36">
        <v>11</v>
      </c>
      <c r="I56" s="36">
        <v>11</v>
      </c>
      <c r="J56" s="72">
        <f t="shared" si="28"/>
        <v>22</v>
      </c>
      <c r="K56" s="36">
        <v>11</v>
      </c>
      <c r="L56" s="36">
        <v>10</v>
      </c>
      <c r="M56" s="36">
        <v>10</v>
      </c>
      <c r="N56" s="36">
        <v>10</v>
      </c>
      <c r="O56" s="36">
        <v>9</v>
      </c>
      <c r="P56" s="81">
        <f t="shared" si="29"/>
        <v>50</v>
      </c>
      <c r="Q56" s="36">
        <v>10</v>
      </c>
      <c r="R56" s="36">
        <v>9</v>
      </c>
      <c r="S56" s="36">
        <v>9</v>
      </c>
      <c r="T56" s="36">
        <v>10</v>
      </c>
      <c r="U56" s="36">
        <v>8</v>
      </c>
      <c r="V56" s="72">
        <f t="shared" si="30"/>
        <v>46</v>
      </c>
      <c r="W56" s="36">
        <v>7</v>
      </c>
      <c r="X56" s="36">
        <v>7</v>
      </c>
      <c r="Y56" s="36">
        <v>7</v>
      </c>
      <c r="Z56" s="36">
        <v>7</v>
      </c>
      <c r="AA56" s="36">
        <v>7</v>
      </c>
      <c r="AB56" s="72">
        <f t="shared" si="31"/>
        <v>35</v>
      </c>
      <c r="AC56" s="36">
        <v>32</v>
      </c>
      <c r="AD56" s="36">
        <v>28</v>
      </c>
      <c r="AE56" s="36">
        <v>25</v>
      </c>
      <c r="AF56" s="36">
        <v>21</v>
      </c>
      <c r="AG56" s="36">
        <v>16</v>
      </c>
      <c r="AH56" s="36">
        <v>12</v>
      </c>
      <c r="AI56" s="36">
        <v>9</v>
      </c>
      <c r="AJ56" s="36">
        <v>8</v>
      </c>
      <c r="AK56" s="36">
        <v>6</v>
      </c>
      <c r="AL56" s="36">
        <v>5</v>
      </c>
      <c r="AM56" s="36">
        <v>3</v>
      </c>
      <c r="AN56" s="36">
        <v>2</v>
      </c>
      <c r="AO56" s="36">
        <v>2</v>
      </c>
      <c r="AP56" s="72">
        <f t="shared" si="32"/>
        <v>12</v>
      </c>
      <c r="AQ56" s="36">
        <v>82</v>
      </c>
      <c r="AR56" s="36">
        <v>12</v>
      </c>
      <c r="AS56" s="36">
        <v>10</v>
      </c>
    </row>
    <row r="57" spans="1:45" ht="16.5" customHeight="1">
      <c r="A57" s="35" t="s">
        <v>80</v>
      </c>
      <c r="B57" s="37">
        <v>326</v>
      </c>
      <c r="C57" s="36">
        <v>0.8743778999999999</v>
      </c>
      <c r="D57" s="36">
        <v>10.1256221</v>
      </c>
      <c r="E57" s="72">
        <f t="shared" si="27"/>
        <v>11</v>
      </c>
      <c r="F57" s="36">
        <v>11</v>
      </c>
      <c r="G57" s="36">
        <v>10</v>
      </c>
      <c r="H57" s="36">
        <v>9</v>
      </c>
      <c r="I57" s="36">
        <v>10</v>
      </c>
      <c r="J57" s="72">
        <f t="shared" si="28"/>
        <v>19</v>
      </c>
      <c r="K57" s="36">
        <v>10</v>
      </c>
      <c r="L57" s="36">
        <v>10</v>
      </c>
      <c r="M57" s="36">
        <v>10</v>
      </c>
      <c r="N57" s="36">
        <v>10</v>
      </c>
      <c r="O57" s="36">
        <v>9</v>
      </c>
      <c r="P57" s="81">
        <f t="shared" si="29"/>
        <v>49</v>
      </c>
      <c r="Q57" s="36">
        <v>10</v>
      </c>
      <c r="R57" s="36">
        <v>10</v>
      </c>
      <c r="S57" s="36">
        <v>9</v>
      </c>
      <c r="T57" s="36">
        <v>10</v>
      </c>
      <c r="U57" s="36">
        <v>9</v>
      </c>
      <c r="V57" s="72">
        <f t="shared" si="30"/>
        <v>48</v>
      </c>
      <c r="W57" s="36">
        <v>6</v>
      </c>
      <c r="X57" s="36">
        <v>6</v>
      </c>
      <c r="Y57" s="36">
        <v>6</v>
      </c>
      <c r="Z57" s="36">
        <v>6</v>
      </c>
      <c r="AA57" s="36">
        <v>6</v>
      </c>
      <c r="AB57" s="72">
        <f t="shared" si="31"/>
        <v>30</v>
      </c>
      <c r="AC57" s="36">
        <v>28</v>
      </c>
      <c r="AD57" s="36">
        <v>25</v>
      </c>
      <c r="AE57" s="36">
        <v>22</v>
      </c>
      <c r="AF57" s="36">
        <v>18</v>
      </c>
      <c r="AG57" s="36">
        <v>14</v>
      </c>
      <c r="AH57" s="36">
        <v>10</v>
      </c>
      <c r="AI57" s="36">
        <v>8</v>
      </c>
      <c r="AJ57" s="36">
        <v>7</v>
      </c>
      <c r="AK57" s="36">
        <v>5</v>
      </c>
      <c r="AL57" s="36">
        <v>4</v>
      </c>
      <c r="AM57" s="36">
        <v>3</v>
      </c>
      <c r="AN57" s="36">
        <v>2</v>
      </c>
      <c r="AO57" s="36">
        <v>2</v>
      </c>
      <c r="AP57" s="72">
        <f t="shared" si="32"/>
        <v>11</v>
      </c>
      <c r="AQ57" s="36">
        <v>116</v>
      </c>
      <c r="AR57" s="36">
        <v>11.6333563059938</v>
      </c>
      <c r="AS57" s="36">
        <v>10</v>
      </c>
    </row>
    <row r="58" spans="1:45" ht="16.5" customHeight="1">
      <c r="A58" s="35" t="s">
        <v>83</v>
      </c>
      <c r="B58" s="37">
        <v>265</v>
      </c>
      <c r="C58" s="36">
        <v>0</v>
      </c>
      <c r="D58" s="36">
        <v>7</v>
      </c>
      <c r="E58" s="72">
        <f t="shared" si="27"/>
        <v>7</v>
      </c>
      <c r="F58" s="36">
        <v>7</v>
      </c>
      <c r="G58" s="36">
        <v>8</v>
      </c>
      <c r="H58" s="36">
        <v>8</v>
      </c>
      <c r="I58" s="36">
        <v>8</v>
      </c>
      <c r="J58" s="72">
        <f t="shared" si="28"/>
        <v>16</v>
      </c>
      <c r="K58" s="36">
        <v>7</v>
      </c>
      <c r="L58" s="36">
        <v>7</v>
      </c>
      <c r="M58" s="36">
        <v>7</v>
      </c>
      <c r="N58" s="36">
        <v>7</v>
      </c>
      <c r="O58" s="36">
        <v>7</v>
      </c>
      <c r="P58" s="81">
        <f t="shared" si="29"/>
        <v>35</v>
      </c>
      <c r="Q58" s="36">
        <v>7</v>
      </c>
      <c r="R58" s="36">
        <v>7</v>
      </c>
      <c r="S58" s="36">
        <v>7</v>
      </c>
      <c r="T58" s="36">
        <v>7</v>
      </c>
      <c r="U58" s="36">
        <v>5</v>
      </c>
      <c r="V58" s="72">
        <f t="shared" si="30"/>
        <v>33</v>
      </c>
      <c r="W58" s="36">
        <v>5</v>
      </c>
      <c r="X58" s="36">
        <v>5</v>
      </c>
      <c r="Y58" s="36">
        <v>5</v>
      </c>
      <c r="Z58" s="36">
        <v>5</v>
      </c>
      <c r="AA58" s="36">
        <v>5</v>
      </c>
      <c r="AB58" s="72">
        <f t="shared" si="31"/>
        <v>25</v>
      </c>
      <c r="AC58" s="36">
        <v>25</v>
      </c>
      <c r="AD58" s="36">
        <v>21</v>
      </c>
      <c r="AE58" s="36">
        <v>20</v>
      </c>
      <c r="AF58" s="36">
        <v>17</v>
      </c>
      <c r="AG58" s="36">
        <v>13</v>
      </c>
      <c r="AH58" s="36">
        <v>9</v>
      </c>
      <c r="AI58" s="36">
        <v>7</v>
      </c>
      <c r="AJ58" s="36">
        <v>6</v>
      </c>
      <c r="AK58" s="36">
        <v>5</v>
      </c>
      <c r="AL58" s="36">
        <v>4</v>
      </c>
      <c r="AM58" s="36">
        <v>3</v>
      </c>
      <c r="AN58" s="36">
        <v>2</v>
      </c>
      <c r="AO58" s="36">
        <v>2</v>
      </c>
      <c r="AP58" s="72">
        <f t="shared" si="32"/>
        <v>11</v>
      </c>
      <c r="AQ58" s="36">
        <v>105</v>
      </c>
      <c r="AR58" s="36">
        <v>10</v>
      </c>
      <c r="AS58" s="36">
        <v>9</v>
      </c>
    </row>
    <row r="59" spans="1:45" s="44" customFormat="1" ht="16.5" customHeight="1" thickBot="1">
      <c r="A59" s="28"/>
      <c r="B59" s="53"/>
      <c r="C59" s="41"/>
      <c r="D59" s="41"/>
      <c r="E59" s="73"/>
      <c r="F59" s="41"/>
      <c r="G59" s="41"/>
      <c r="H59" s="41"/>
      <c r="I59" s="41"/>
      <c r="J59" s="73"/>
      <c r="K59" s="41"/>
      <c r="L59" s="41"/>
      <c r="M59" s="41"/>
      <c r="N59" s="41"/>
      <c r="O59" s="41"/>
      <c r="P59" s="73"/>
      <c r="Q59" s="41"/>
      <c r="R59" s="41"/>
      <c r="S59" s="41"/>
      <c r="T59" s="41"/>
      <c r="U59" s="41"/>
      <c r="V59" s="73"/>
      <c r="W59" s="41"/>
      <c r="X59" s="41"/>
      <c r="Y59" s="41"/>
      <c r="Z59" s="41"/>
      <c r="AA59" s="41"/>
      <c r="AB59" s="73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73"/>
      <c r="AQ59" s="41"/>
      <c r="AR59" s="41"/>
      <c r="AS59" s="41"/>
    </row>
    <row r="60" spans="1:45" ht="16.5" customHeight="1" thickBot="1">
      <c r="A60" s="12" t="s">
        <v>54</v>
      </c>
      <c r="B60" s="27">
        <v>2950.3324830565816</v>
      </c>
      <c r="C60" s="26">
        <f aca="true" t="shared" si="33" ref="C60:Z60">SUM(C61:C63)</f>
        <v>5.159328259554685</v>
      </c>
      <c r="D60" s="26">
        <f t="shared" si="33"/>
        <v>58.840671740445316</v>
      </c>
      <c r="E60" s="70">
        <f t="shared" si="33"/>
        <v>64</v>
      </c>
      <c r="F60" s="26">
        <f t="shared" si="33"/>
        <v>63.99712192</v>
      </c>
      <c r="G60" s="26">
        <f t="shared" si="33"/>
        <v>63.99712192</v>
      </c>
      <c r="H60" s="26">
        <f t="shared" si="33"/>
        <v>64.99707695000001</v>
      </c>
      <c r="I60" s="26">
        <f t="shared" si="33"/>
        <v>64.99707695000001</v>
      </c>
      <c r="J60" s="70">
        <f t="shared" si="33"/>
        <v>129.99415390000001</v>
      </c>
      <c r="K60" s="26">
        <f t="shared" si="33"/>
        <v>65.999999999472</v>
      </c>
      <c r="L60" s="26">
        <f t="shared" si="33"/>
        <v>66.21668597874</v>
      </c>
      <c r="M60" s="26">
        <f t="shared" si="33"/>
        <v>66.21668597874</v>
      </c>
      <c r="N60" s="26">
        <f t="shared" si="33"/>
        <v>66</v>
      </c>
      <c r="O60" s="26">
        <f t="shared" si="33"/>
        <v>66.71996909962999</v>
      </c>
      <c r="P60" s="70">
        <f t="shared" si="33"/>
        <v>331.153341056582</v>
      </c>
      <c r="Q60" s="26">
        <f t="shared" si="33"/>
        <v>67</v>
      </c>
      <c r="R60" s="26">
        <f t="shared" si="33"/>
        <v>66</v>
      </c>
      <c r="S60" s="26">
        <f t="shared" si="33"/>
        <v>66</v>
      </c>
      <c r="T60" s="26">
        <f t="shared" si="33"/>
        <v>66</v>
      </c>
      <c r="U60" s="26">
        <f t="shared" si="33"/>
        <v>67</v>
      </c>
      <c r="V60" s="70">
        <f t="shared" si="33"/>
        <v>332</v>
      </c>
      <c r="W60" s="26">
        <f t="shared" si="33"/>
        <v>66.179142</v>
      </c>
      <c r="X60" s="26">
        <f t="shared" si="33"/>
        <v>67</v>
      </c>
      <c r="Y60" s="26">
        <f t="shared" si="33"/>
        <v>66</v>
      </c>
      <c r="Z60" s="26">
        <f t="shared" si="33"/>
        <v>66</v>
      </c>
      <c r="AA60" s="26">
        <f aca="true" t="shared" si="34" ref="AA60:AL60">SUM(AA61:AA63)</f>
        <v>64</v>
      </c>
      <c r="AB60" s="70">
        <f t="shared" si="34"/>
        <v>329.179142</v>
      </c>
      <c r="AC60" s="26">
        <f t="shared" si="34"/>
        <v>305</v>
      </c>
      <c r="AD60" s="26">
        <f t="shared" si="34"/>
        <v>275</v>
      </c>
      <c r="AE60" s="26">
        <f t="shared" si="34"/>
        <v>241</v>
      </c>
      <c r="AF60" s="26">
        <f t="shared" si="34"/>
        <v>204</v>
      </c>
      <c r="AG60" s="26">
        <f t="shared" si="34"/>
        <v>156</v>
      </c>
      <c r="AH60" s="26">
        <f t="shared" si="34"/>
        <v>116</v>
      </c>
      <c r="AI60" s="26">
        <f t="shared" si="34"/>
        <v>91</v>
      </c>
      <c r="AJ60" s="26">
        <f t="shared" si="34"/>
        <v>73</v>
      </c>
      <c r="AK60" s="26">
        <f t="shared" si="34"/>
        <v>58</v>
      </c>
      <c r="AL60" s="26">
        <f t="shared" si="34"/>
        <v>44</v>
      </c>
      <c r="AM60" s="26">
        <f>SUM(AM61:AM63)</f>
        <v>32</v>
      </c>
      <c r="AN60" s="26">
        <f>SUM(AN61:AN63)</f>
        <v>22</v>
      </c>
      <c r="AO60" s="26">
        <f>SUM(AO61:AO63)</f>
        <v>19</v>
      </c>
      <c r="AP60" s="70">
        <f>SUM(AP61:AP63)</f>
        <v>117</v>
      </c>
      <c r="AQ60" s="26">
        <v>789.9999999936799</v>
      </c>
      <c r="AR60" s="26">
        <v>82.999999999336</v>
      </c>
      <c r="AS60" s="26">
        <v>65.999999999472</v>
      </c>
    </row>
    <row r="61" spans="1:45" ht="16.5" customHeight="1">
      <c r="A61" s="35" t="s">
        <v>55</v>
      </c>
      <c r="B61" s="37">
        <v>1475.37002703585</v>
      </c>
      <c r="C61" s="36">
        <v>3</v>
      </c>
      <c r="D61" s="36">
        <v>29</v>
      </c>
      <c r="E61" s="72">
        <f>SUM(C61:D61)</f>
        <v>32</v>
      </c>
      <c r="F61" s="36">
        <v>31.9998912</v>
      </c>
      <c r="G61" s="36">
        <v>31.9998912</v>
      </c>
      <c r="H61" s="36">
        <v>32.4998895</v>
      </c>
      <c r="I61" s="36">
        <v>32.4998895</v>
      </c>
      <c r="J61" s="72">
        <f>SUM(H61:I61)</f>
        <v>64.999779</v>
      </c>
      <c r="K61" s="36">
        <v>33.21668597874</v>
      </c>
      <c r="L61" s="36">
        <v>33.21668597874</v>
      </c>
      <c r="M61" s="36">
        <v>33.21668597874</v>
      </c>
      <c r="N61" s="36">
        <v>33</v>
      </c>
      <c r="O61" s="36">
        <v>33.71996909963</v>
      </c>
      <c r="P61" s="72">
        <f>SUM(K61:O61)</f>
        <v>166.37002703585</v>
      </c>
      <c r="Q61" s="36">
        <v>34</v>
      </c>
      <c r="R61" s="36">
        <v>33</v>
      </c>
      <c r="S61" s="36">
        <v>34</v>
      </c>
      <c r="T61" s="36">
        <v>33</v>
      </c>
      <c r="U61" s="36">
        <v>34</v>
      </c>
      <c r="V61" s="72">
        <f>SUM(Q61:U61)</f>
        <v>168</v>
      </c>
      <c r="W61" s="36">
        <v>33</v>
      </c>
      <c r="X61" s="36">
        <v>34</v>
      </c>
      <c r="Y61" s="36">
        <v>33</v>
      </c>
      <c r="Z61" s="36">
        <v>33</v>
      </c>
      <c r="AA61" s="36">
        <v>32</v>
      </c>
      <c r="AB61" s="72">
        <f>SUM(W61:AA61)</f>
        <v>165</v>
      </c>
      <c r="AC61" s="36">
        <v>152</v>
      </c>
      <c r="AD61" s="36">
        <v>138</v>
      </c>
      <c r="AE61" s="36">
        <v>120</v>
      </c>
      <c r="AF61" s="36">
        <v>102</v>
      </c>
      <c r="AG61" s="36">
        <v>78</v>
      </c>
      <c r="AH61" s="36">
        <v>58</v>
      </c>
      <c r="AI61" s="36">
        <v>45</v>
      </c>
      <c r="AJ61" s="36">
        <v>36</v>
      </c>
      <c r="AK61" s="36">
        <v>29</v>
      </c>
      <c r="AL61" s="36">
        <v>22</v>
      </c>
      <c r="AM61" s="36">
        <v>16</v>
      </c>
      <c r="AN61" s="36">
        <v>11</v>
      </c>
      <c r="AO61" s="36">
        <v>9</v>
      </c>
      <c r="AP61" s="72">
        <f>SUM(AL61:AO61)</f>
        <v>58</v>
      </c>
      <c r="AQ61" s="36">
        <v>397.5936655031</v>
      </c>
      <c r="AR61" s="36">
        <v>41.77249903387</v>
      </c>
      <c r="AS61" s="36">
        <v>33.21668597874</v>
      </c>
    </row>
    <row r="62" spans="1:45" ht="16.5" customHeight="1">
      <c r="A62" s="35" t="s">
        <v>56</v>
      </c>
      <c r="B62" s="37">
        <v>798.742757821492</v>
      </c>
      <c r="C62" s="36">
        <v>1</v>
      </c>
      <c r="D62" s="36">
        <v>16</v>
      </c>
      <c r="E62" s="72">
        <f>SUM(C62:D62)</f>
        <v>17</v>
      </c>
      <c r="F62" s="36">
        <v>17.27806272</v>
      </c>
      <c r="G62" s="36">
        <v>17.27806272</v>
      </c>
      <c r="H62" s="36">
        <v>17.54803245</v>
      </c>
      <c r="I62" s="36">
        <v>17.54803245</v>
      </c>
      <c r="J62" s="72">
        <f>SUM(H62:I62)</f>
        <v>35.0960649</v>
      </c>
      <c r="K62" s="36">
        <v>17.742757821492</v>
      </c>
      <c r="L62" s="36">
        <v>18</v>
      </c>
      <c r="M62" s="36">
        <v>18</v>
      </c>
      <c r="N62" s="36">
        <v>18</v>
      </c>
      <c r="O62" s="36">
        <v>18</v>
      </c>
      <c r="P62" s="72">
        <f>SUM(K62:O62)</f>
        <v>89.742757821492</v>
      </c>
      <c r="Q62" s="36">
        <v>18</v>
      </c>
      <c r="R62" s="36">
        <v>18</v>
      </c>
      <c r="S62" s="36">
        <v>17</v>
      </c>
      <c r="T62" s="36">
        <v>18</v>
      </c>
      <c r="U62" s="36">
        <v>18</v>
      </c>
      <c r="V62" s="72">
        <f>SUM(Q62:U62)</f>
        <v>89</v>
      </c>
      <c r="W62" s="36">
        <v>18</v>
      </c>
      <c r="X62" s="36">
        <v>18</v>
      </c>
      <c r="Y62" s="36">
        <v>18</v>
      </c>
      <c r="Z62" s="36">
        <v>18</v>
      </c>
      <c r="AA62" s="36">
        <v>17</v>
      </c>
      <c r="AB62" s="72">
        <f>SUM(W62:AA62)</f>
        <v>89</v>
      </c>
      <c r="AC62" s="36">
        <v>83</v>
      </c>
      <c r="AD62" s="36">
        <v>74</v>
      </c>
      <c r="AE62" s="36">
        <v>65</v>
      </c>
      <c r="AF62" s="36">
        <v>55</v>
      </c>
      <c r="AG62" s="36">
        <v>42</v>
      </c>
      <c r="AH62" s="36">
        <v>31</v>
      </c>
      <c r="AI62" s="36">
        <v>25</v>
      </c>
      <c r="AJ62" s="36">
        <v>20</v>
      </c>
      <c r="AK62" s="36">
        <v>16</v>
      </c>
      <c r="AL62" s="36">
        <v>12</v>
      </c>
      <c r="AM62" s="36">
        <v>9</v>
      </c>
      <c r="AN62" s="36">
        <v>6</v>
      </c>
      <c r="AO62" s="36">
        <v>6</v>
      </c>
      <c r="AP62" s="72">
        <f>SUM(AL62:AO62)</f>
        <v>33</v>
      </c>
      <c r="AQ62" s="36">
        <v>212.37543452998</v>
      </c>
      <c r="AR62" s="36">
        <v>22.312862108846</v>
      </c>
      <c r="AS62" s="36">
        <v>17.742757821492</v>
      </c>
    </row>
    <row r="63" spans="1:45" ht="16.5" customHeight="1">
      <c r="A63" s="35" t="s">
        <v>57</v>
      </c>
      <c r="B63" s="37">
        <v>676.2196981992399</v>
      </c>
      <c r="C63" s="36">
        <v>1.1593282595546845</v>
      </c>
      <c r="D63" s="36">
        <v>13.840671740445316</v>
      </c>
      <c r="E63" s="72">
        <f>SUM(C63:D63)</f>
        <v>15</v>
      </c>
      <c r="F63" s="36">
        <v>14.719168</v>
      </c>
      <c r="G63" s="36">
        <v>14.719168</v>
      </c>
      <c r="H63" s="36">
        <v>14.949155000000001</v>
      </c>
      <c r="I63" s="36">
        <v>14.949155000000001</v>
      </c>
      <c r="J63" s="72">
        <f>SUM(H63:I63)</f>
        <v>29.898310000000002</v>
      </c>
      <c r="K63" s="36">
        <v>15.04055619924</v>
      </c>
      <c r="L63" s="36">
        <v>15</v>
      </c>
      <c r="M63" s="36">
        <v>15</v>
      </c>
      <c r="N63" s="36">
        <v>15</v>
      </c>
      <c r="O63" s="36">
        <v>15</v>
      </c>
      <c r="P63" s="72">
        <f>SUM(K63:O63)</f>
        <v>75.04055619924</v>
      </c>
      <c r="Q63" s="36">
        <v>15</v>
      </c>
      <c r="R63" s="36">
        <v>15</v>
      </c>
      <c r="S63" s="36">
        <v>15</v>
      </c>
      <c r="T63" s="36">
        <v>15</v>
      </c>
      <c r="U63" s="36">
        <v>15</v>
      </c>
      <c r="V63" s="72">
        <f>SUM(Q63:U63)</f>
        <v>75</v>
      </c>
      <c r="W63" s="36">
        <v>15.179141999999999</v>
      </c>
      <c r="X63" s="36">
        <v>15</v>
      </c>
      <c r="Y63" s="36">
        <v>15</v>
      </c>
      <c r="Z63" s="36">
        <v>15</v>
      </c>
      <c r="AA63" s="36">
        <v>15</v>
      </c>
      <c r="AB63" s="72">
        <f>SUM(W63:AA63)</f>
        <v>75.179142</v>
      </c>
      <c r="AC63" s="36">
        <v>70</v>
      </c>
      <c r="AD63" s="36">
        <v>63</v>
      </c>
      <c r="AE63" s="36">
        <v>56</v>
      </c>
      <c r="AF63" s="36">
        <v>47</v>
      </c>
      <c r="AG63" s="36">
        <v>36</v>
      </c>
      <c r="AH63" s="36">
        <v>27</v>
      </c>
      <c r="AI63" s="36">
        <v>21</v>
      </c>
      <c r="AJ63" s="36">
        <v>17</v>
      </c>
      <c r="AK63" s="36">
        <v>13</v>
      </c>
      <c r="AL63" s="36">
        <v>10</v>
      </c>
      <c r="AM63" s="36">
        <v>7</v>
      </c>
      <c r="AN63" s="36">
        <v>5</v>
      </c>
      <c r="AO63" s="36">
        <v>4</v>
      </c>
      <c r="AP63" s="72">
        <f>SUM(AL63:AO63)</f>
        <v>26</v>
      </c>
      <c r="AQ63" s="36">
        <v>180.0308999606</v>
      </c>
      <c r="AR63" s="36">
        <v>18.914638856619998</v>
      </c>
      <c r="AS63" s="36">
        <v>15.04055619924</v>
      </c>
    </row>
    <row r="64" spans="1:45" ht="16.5" customHeight="1" thickBot="1">
      <c r="A64" s="35"/>
      <c r="B64" s="45"/>
      <c r="C64" s="36"/>
      <c r="D64" s="36"/>
      <c r="E64" s="72"/>
      <c r="F64" s="36"/>
      <c r="G64" s="36"/>
      <c r="H64" s="36"/>
      <c r="I64" s="36"/>
      <c r="J64" s="72"/>
      <c r="K64" s="36"/>
      <c r="L64" s="36"/>
      <c r="M64" s="36"/>
      <c r="N64" s="36"/>
      <c r="O64" s="36"/>
      <c r="P64" s="72"/>
      <c r="Q64" s="36"/>
      <c r="R64" s="36"/>
      <c r="S64" s="36"/>
      <c r="T64" s="36"/>
      <c r="U64" s="36"/>
      <c r="V64" s="72"/>
      <c r="W64" s="36"/>
      <c r="X64" s="36"/>
      <c r="Y64" s="36"/>
      <c r="Z64" s="36"/>
      <c r="AA64" s="36"/>
      <c r="AB64" s="72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72"/>
      <c r="AQ64" s="36"/>
      <c r="AR64" s="36"/>
      <c r="AS64" s="36"/>
    </row>
    <row r="65" spans="1:45" ht="16.5" customHeight="1" thickBot="1">
      <c r="A65" s="12" t="s">
        <v>58</v>
      </c>
      <c r="B65" s="26">
        <v>39651.9030362</v>
      </c>
      <c r="C65" s="26">
        <f>SUM(C67+C70+C73+C80)</f>
        <v>66.54364480000001</v>
      </c>
      <c r="D65" s="26">
        <f>SUM(D67+D70+D73+D80)</f>
        <v>791.4563552</v>
      </c>
      <c r="E65" s="70">
        <f>SUM(C65+D65)</f>
        <v>858</v>
      </c>
      <c r="F65" s="26">
        <f>SUM(F67+F70+F73+F80)</f>
        <v>857</v>
      </c>
      <c r="G65" s="26">
        <f>SUM(G67+G70+G73+G80)</f>
        <v>865</v>
      </c>
      <c r="H65" s="26">
        <f>SUM(H67+H70+H73+H80)</f>
        <v>873</v>
      </c>
      <c r="I65" s="26">
        <f>SUM(I67+I70+I73+I80)</f>
        <v>880.3642236000001</v>
      </c>
      <c r="J65" s="70">
        <f>SUM(H65+I65)</f>
        <v>1753.3642236</v>
      </c>
      <c r="K65" s="26">
        <f aca="true" t="shared" si="35" ref="K65:AE65">SUM(K67+K70+K73+K80)</f>
        <v>885</v>
      </c>
      <c r="L65" s="26">
        <f t="shared" si="35"/>
        <v>889</v>
      </c>
      <c r="M65" s="26">
        <f t="shared" si="35"/>
        <v>891</v>
      </c>
      <c r="N65" s="26">
        <f t="shared" si="35"/>
        <v>892.880395</v>
      </c>
      <c r="O65" s="26">
        <f t="shared" si="35"/>
        <v>894.4223042</v>
      </c>
      <c r="P65" s="70">
        <f t="shared" si="35"/>
        <v>4452.3026992</v>
      </c>
      <c r="Q65" s="26">
        <f t="shared" si="35"/>
        <v>892.798865</v>
      </c>
      <c r="R65" s="26">
        <f t="shared" si="35"/>
        <v>891</v>
      </c>
      <c r="S65" s="26">
        <f t="shared" si="35"/>
        <v>891</v>
      </c>
      <c r="T65" s="26">
        <f t="shared" si="35"/>
        <v>892</v>
      </c>
      <c r="U65" s="26">
        <f t="shared" si="35"/>
        <v>893</v>
      </c>
      <c r="V65" s="70">
        <f t="shared" si="35"/>
        <v>4459.798865</v>
      </c>
      <c r="W65" s="26">
        <f t="shared" si="35"/>
        <v>893.880395</v>
      </c>
      <c r="X65" s="26">
        <f t="shared" si="35"/>
        <v>892.880395</v>
      </c>
      <c r="Y65" s="26">
        <f t="shared" si="35"/>
        <v>889</v>
      </c>
      <c r="Z65" s="26">
        <f t="shared" si="35"/>
        <v>880.1464</v>
      </c>
      <c r="AA65" s="26">
        <f t="shared" si="35"/>
        <v>867</v>
      </c>
      <c r="AB65" s="70">
        <f t="shared" si="35"/>
        <v>4422.90719</v>
      </c>
      <c r="AC65" s="26">
        <f t="shared" si="35"/>
        <v>4114</v>
      </c>
      <c r="AD65" s="26">
        <f t="shared" si="35"/>
        <v>3700</v>
      </c>
      <c r="AE65" s="26">
        <f t="shared" si="35"/>
        <v>3245</v>
      </c>
      <c r="AF65" s="26">
        <f aca="true" t="shared" si="36" ref="AF65:AP65">SUM(AF67+AF70+AF73+AF80)</f>
        <v>2735</v>
      </c>
      <c r="AG65" s="26">
        <f t="shared" si="36"/>
        <v>2100</v>
      </c>
      <c r="AH65" s="26">
        <f t="shared" si="36"/>
        <v>1556</v>
      </c>
      <c r="AI65" s="26">
        <f t="shared" si="36"/>
        <v>1221</v>
      </c>
      <c r="AJ65" s="26">
        <f t="shared" si="36"/>
        <v>980</v>
      </c>
      <c r="AK65" s="26">
        <f t="shared" si="36"/>
        <v>773</v>
      </c>
      <c r="AL65" s="26">
        <f t="shared" si="36"/>
        <v>586</v>
      </c>
      <c r="AM65" s="26">
        <f t="shared" si="36"/>
        <v>430</v>
      </c>
      <c r="AN65" s="26">
        <f t="shared" si="36"/>
        <v>288</v>
      </c>
      <c r="AO65" s="26">
        <f t="shared" si="36"/>
        <v>256</v>
      </c>
      <c r="AP65" s="70">
        <f t="shared" si="36"/>
        <v>1560</v>
      </c>
      <c r="AQ65" s="26">
        <v>10618</v>
      </c>
      <c r="AR65" s="26">
        <v>1100</v>
      </c>
      <c r="AS65" s="26">
        <v>879.8294242990207</v>
      </c>
    </row>
    <row r="66" spans="1:45" s="44" customFormat="1" ht="16.5" customHeight="1" thickBot="1">
      <c r="A66" s="28"/>
      <c r="B66" s="47"/>
      <c r="C66" s="30"/>
      <c r="D66" s="30"/>
      <c r="E66" s="76"/>
      <c r="F66" s="30"/>
      <c r="G66" s="30"/>
      <c r="H66" s="30"/>
      <c r="I66" s="30"/>
      <c r="J66" s="76"/>
      <c r="K66" s="30"/>
      <c r="L66" s="30"/>
      <c r="M66" s="30"/>
      <c r="N66" s="30"/>
      <c r="O66" s="30"/>
      <c r="P66" s="75"/>
      <c r="Q66" s="30"/>
      <c r="R66" s="30"/>
      <c r="S66" s="30"/>
      <c r="T66" s="30"/>
      <c r="U66" s="30"/>
      <c r="V66" s="75"/>
      <c r="W66" s="30"/>
      <c r="X66" s="30"/>
      <c r="Y66" s="30"/>
      <c r="Z66" s="30"/>
      <c r="AA66" s="30"/>
      <c r="AB66" s="75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76"/>
      <c r="AQ66" s="30"/>
      <c r="AR66" s="30"/>
      <c r="AS66" s="30"/>
    </row>
    <row r="67" spans="1:45" ht="16.5" customHeight="1" thickBot="1">
      <c r="A67" s="12" t="s">
        <v>59</v>
      </c>
      <c r="B67" s="26">
        <v>17731</v>
      </c>
      <c r="C67" s="26">
        <f aca="true" t="shared" si="37" ref="C67:Z67">C68</f>
        <v>30</v>
      </c>
      <c r="D67" s="26">
        <f t="shared" si="37"/>
        <v>354</v>
      </c>
      <c r="E67" s="70">
        <f t="shared" si="37"/>
        <v>384</v>
      </c>
      <c r="F67" s="26">
        <f t="shared" si="37"/>
        <v>384</v>
      </c>
      <c r="G67" s="26">
        <f t="shared" si="37"/>
        <v>387</v>
      </c>
      <c r="H67" s="26">
        <f t="shared" si="37"/>
        <v>390</v>
      </c>
      <c r="I67" s="26">
        <f t="shared" si="37"/>
        <v>393</v>
      </c>
      <c r="J67" s="70">
        <f t="shared" si="37"/>
        <v>783</v>
      </c>
      <c r="K67" s="26">
        <f t="shared" si="37"/>
        <v>396</v>
      </c>
      <c r="L67" s="26">
        <f t="shared" si="37"/>
        <v>397</v>
      </c>
      <c r="M67" s="26">
        <f t="shared" si="37"/>
        <v>398</v>
      </c>
      <c r="N67" s="26">
        <f t="shared" si="37"/>
        <v>399</v>
      </c>
      <c r="O67" s="26">
        <f t="shared" si="37"/>
        <v>400</v>
      </c>
      <c r="P67" s="70">
        <f t="shared" si="37"/>
        <v>1990</v>
      </c>
      <c r="Q67" s="26">
        <f t="shared" si="37"/>
        <v>399</v>
      </c>
      <c r="R67" s="26">
        <f t="shared" si="37"/>
        <v>399</v>
      </c>
      <c r="S67" s="26">
        <f t="shared" si="37"/>
        <v>398</v>
      </c>
      <c r="T67" s="26">
        <f t="shared" si="37"/>
        <v>399</v>
      </c>
      <c r="U67" s="26">
        <f t="shared" si="37"/>
        <v>399</v>
      </c>
      <c r="V67" s="70">
        <f t="shared" si="37"/>
        <v>1994</v>
      </c>
      <c r="W67" s="26">
        <f t="shared" si="37"/>
        <v>400</v>
      </c>
      <c r="X67" s="26">
        <f t="shared" si="37"/>
        <v>399</v>
      </c>
      <c r="Y67" s="26">
        <f t="shared" si="37"/>
        <v>397</v>
      </c>
      <c r="Z67" s="26">
        <f t="shared" si="37"/>
        <v>393</v>
      </c>
      <c r="AA67" s="26">
        <f aca="true" t="shared" si="38" ref="AA67:AL67">AA68</f>
        <v>388</v>
      </c>
      <c r="AB67" s="70">
        <f t="shared" si="38"/>
        <v>1977</v>
      </c>
      <c r="AC67" s="26">
        <f t="shared" si="38"/>
        <v>1840</v>
      </c>
      <c r="AD67" s="26">
        <f t="shared" si="38"/>
        <v>1655</v>
      </c>
      <c r="AE67" s="26">
        <f t="shared" si="38"/>
        <v>1449</v>
      </c>
      <c r="AF67" s="26">
        <f t="shared" si="38"/>
        <v>1222</v>
      </c>
      <c r="AG67" s="26">
        <f t="shared" si="38"/>
        <v>941</v>
      </c>
      <c r="AH67" s="26">
        <f t="shared" si="38"/>
        <v>696</v>
      </c>
      <c r="AI67" s="26">
        <f t="shared" si="38"/>
        <v>548</v>
      </c>
      <c r="AJ67" s="26">
        <f t="shared" si="38"/>
        <v>439</v>
      </c>
      <c r="AK67" s="26">
        <f t="shared" si="38"/>
        <v>345</v>
      </c>
      <c r="AL67" s="26">
        <f t="shared" si="38"/>
        <v>261</v>
      </c>
      <c r="AM67" s="26">
        <f>AM68</f>
        <v>193</v>
      </c>
      <c r="AN67" s="26">
        <f>AN68</f>
        <v>129</v>
      </c>
      <c r="AO67" s="26">
        <f>AO68</f>
        <v>114</v>
      </c>
      <c r="AP67" s="70">
        <f>AP68</f>
        <v>697</v>
      </c>
      <c r="AQ67" s="26">
        <v>4747</v>
      </c>
      <c r="AR67" s="26">
        <v>491</v>
      </c>
      <c r="AS67" s="26">
        <v>393</v>
      </c>
    </row>
    <row r="68" spans="1:45" ht="16.5" customHeight="1">
      <c r="A68" s="35" t="s">
        <v>60</v>
      </c>
      <c r="B68" s="37">
        <v>17731</v>
      </c>
      <c r="C68" s="36">
        <v>30</v>
      </c>
      <c r="D68" s="36">
        <v>354</v>
      </c>
      <c r="E68" s="72">
        <f>SUM(C68:D68)</f>
        <v>384</v>
      </c>
      <c r="F68" s="36">
        <v>384</v>
      </c>
      <c r="G68" s="36">
        <v>387</v>
      </c>
      <c r="H68" s="36">
        <v>390</v>
      </c>
      <c r="I68" s="36">
        <v>393</v>
      </c>
      <c r="J68" s="72">
        <f>SUM(H68:I68)</f>
        <v>783</v>
      </c>
      <c r="K68" s="36">
        <v>396</v>
      </c>
      <c r="L68" s="36">
        <v>397</v>
      </c>
      <c r="M68" s="36">
        <v>398</v>
      </c>
      <c r="N68" s="36">
        <v>399</v>
      </c>
      <c r="O68" s="36">
        <v>400</v>
      </c>
      <c r="P68" s="72">
        <f>SUM(K68:O68)</f>
        <v>1990</v>
      </c>
      <c r="Q68" s="36">
        <v>399</v>
      </c>
      <c r="R68" s="36">
        <v>399</v>
      </c>
      <c r="S68" s="36">
        <v>398</v>
      </c>
      <c r="T68" s="36">
        <v>399</v>
      </c>
      <c r="U68" s="36">
        <v>399</v>
      </c>
      <c r="V68" s="72">
        <f>SUM(Q68:U68)</f>
        <v>1994</v>
      </c>
      <c r="W68" s="36">
        <v>400</v>
      </c>
      <c r="X68" s="36">
        <v>399</v>
      </c>
      <c r="Y68" s="36">
        <v>397</v>
      </c>
      <c r="Z68" s="36">
        <v>393</v>
      </c>
      <c r="AA68" s="36">
        <v>388</v>
      </c>
      <c r="AB68" s="72">
        <f>SUM(W68:AA68)</f>
        <v>1977</v>
      </c>
      <c r="AC68" s="36">
        <v>1840</v>
      </c>
      <c r="AD68" s="36">
        <v>1655</v>
      </c>
      <c r="AE68" s="36">
        <v>1449</v>
      </c>
      <c r="AF68" s="36">
        <v>1222</v>
      </c>
      <c r="AG68" s="36">
        <v>941</v>
      </c>
      <c r="AH68" s="36">
        <v>696</v>
      </c>
      <c r="AI68" s="36">
        <v>548</v>
      </c>
      <c r="AJ68" s="36">
        <v>439</v>
      </c>
      <c r="AK68" s="36">
        <v>345</v>
      </c>
      <c r="AL68" s="36">
        <v>261</v>
      </c>
      <c r="AM68" s="36">
        <v>193</v>
      </c>
      <c r="AN68" s="36">
        <v>129</v>
      </c>
      <c r="AO68" s="36">
        <v>114</v>
      </c>
      <c r="AP68" s="72">
        <f>SUM(AL68:AO68)</f>
        <v>697</v>
      </c>
      <c r="AQ68" s="36">
        <v>4747</v>
      </c>
      <c r="AR68" s="36">
        <v>491</v>
      </c>
      <c r="AS68" s="36">
        <v>393</v>
      </c>
    </row>
    <row r="69" spans="1:45" s="44" customFormat="1" ht="16.5" customHeight="1" thickBot="1">
      <c r="A69" s="28"/>
      <c r="B69" s="47"/>
      <c r="C69" s="41"/>
      <c r="D69" s="41"/>
      <c r="E69" s="73"/>
      <c r="F69" s="41"/>
      <c r="G69" s="41"/>
      <c r="H69" s="41"/>
      <c r="I69" s="41"/>
      <c r="J69" s="73"/>
      <c r="K69" s="41"/>
      <c r="L69" s="41"/>
      <c r="M69" s="41"/>
      <c r="N69" s="41"/>
      <c r="O69" s="41"/>
      <c r="P69" s="73"/>
      <c r="Q69" s="41"/>
      <c r="R69" s="41"/>
      <c r="S69" s="41"/>
      <c r="T69" s="41"/>
      <c r="U69" s="41"/>
      <c r="V69" s="73"/>
      <c r="W69" s="41"/>
      <c r="X69" s="41"/>
      <c r="Y69" s="41"/>
      <c r="Z69" s="41"/>
      <c r="AA69" s="41"/>
      <c r="AB69" s="73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73"/>
      <c r="AQ69" s="41"/>
      <c r="AR69" s="41"/>
      <c r="AS69" s="41"/>
    </row>
    <row r="70" spans="1:45" ht="16.5" customHeight="1" thickBot="1">
      <c r="A70" s="12" t="s">
        <v>61</v>
      </c>
      <c r="B70" s="26">
        <v>1105</v>
      </c>
      <c r="C70" s="26">
        <f aca="true" t="shared" si="39" ref="C70:Z70">C71</f>
        <v>2</v>
      </c>
      <c r="D70" s="26">
        <f t="shared" si="39"/>
        <v>22</v>
      </c>
      <c r="E70" s="70">
        <f t="shared" si="39"/>
        <v>24</v>
      </c>
      <c r="F70" s="26">
        <f t="shared" si="39"/>
        <v>24</v>
      </c>
      <c r="G70" s="26">
        <f t="shared" si="39"/>
        <v>24</v>
      </c>
      <c r="H70" s="26">
        <f t="shared" si="39"/>
        <v>24</v>
      </c>
      <c r="I70" s="26">
        <f t="shared" si="39"/>
        <v>25</v>
      </c>
      <c r="J70" s="70">
        <f t="shared" si="39"/>
        <v>49</v>
      </c>
      <c r="K70" s="26">
        <f t="shared" si="39"/>
        <v>25</v>
      </c>
      <c r="L70" s="26">
        <f t="shared" si="39"/>
        <v>25</v>
      </c>
      <c r="M70" s="26">
        <f t="shared" si="39"/>
        <v>25</v>
      </c>
      <c r="N70" s="26">
        <f t="shared" si="39"/>
        <v>25</v>
      </c>
      <c r="O70" s="26">
        <f t="shared" si="39"/>
        <v>25</v>
      </c>
      <c r="P70" s="70">
        <f t="shared" si="39"/>
        <v>125</v>
      </c>
      <c r="Q70" s="26">
        <f t="shared" si="39"/>
        <v>25</v>
      </c>
      <c r="R70" s="26">
        <f t="shared" si="39"/>
        <v>25</v>
      </c>
      <c r="S70" s="26">
        <f t="shared" si="39"/>
        <v>25</v>
      </c>
      <c r="T70" s="26">
        <f t="shared" si="39"/>
        <v>25</v>
      </c>
      <c r="U70" s="26">
        <f t="shared" si="39"/>
        <v>25</v>
      </c>
      <c r="V70" s="70">
        <f t="shared" si="39"/>
        <v>125</v>
      </c>
      <c r="W70" s="26">
        <f t="shared" si="39"/>
        <v>25</v>
      </c>
      <c r="X70" s="26">
        <f t="shared" si="39"/>
        <v>25</v>
      </c>
      <c r="Y70" s="26">
        <f t="shared" si="39"/>
        <v>25</v>
      </c>
      <c r="Z70" s="26">
        <f t="shared" si="39"/>
        <v>25</v>
      </c>
      <c r="AA70" s="26">
        <f aca="true" t="shared" si="40" ref="AA70:AL70">AA71</f>
        <v>24</v>
      </c>
      <c r="AB70" s="70">
        <f t="shared" si="40"/>
        <v>124</v>
      </c>
      <c r="AC70" s="26">
        <f t="shared" si="40"/>
        <v>114</v>
      </c>
      <c r="AD70" s="26">
        <f t="shared" si="40"/>
        <v>102</v>
      </c>
      <c r="AE70" s="26">
        <f t="shared" si="40"/>
        <v>91</v>
      </c>
      <c r="AF70" s="26">
        <f t="shared" si="40"/>
        <v>76</v>
      </c>
      <c r="AG70" s="26">
        <f t="shared" si="40"/>
        <v>58</v>
      </c>
      <c r="AH70" s="26">
        <f t="shared" si="40"/>
        <v>44</v>
      </c>
      <c r="AI70" s="26">
        <f t="shared" si="40"/>
        <v>33</v>
      </c>
      <c r="AJ70" s="26">
        <f t="shared" si="40"/>
        <v>27</v>
      </c>
      <c r="AK70" s="26">
        <f t="shared" si="40"/>
        <v>22</v>
      </c>
      <c r="AL70" s="26">
        <f t="shared" si="40"/>
        <v>16</v>
      </c>
      <c r="AM70" s="26">
        <f>AM71</f>
        <v>12</v>
      </c>
      <c r="AN70" s="26">
        <f>AN71</f>
        <v>8</v>
      </c>
      <c r="AO70" s="26">
        <f>AO71</f>
        <v>7</v>
      </c>
      <c r="AP70" s="70">
        <f>AP71</f>
        <v>43</v>
      </c>
      <c r="AQ70" s="26">
        <v>296</v>
      </c>
      <c r="AR70" s="26">
        <v>31</v>
      </c>
      <c r="AS70" s="26">
        <v>25</v>
      </c>
    </row>
    <row r="71" spans="1:45" ht="16.5" customHeight="1">
      <c r="A71" s="35" t="s">
        <v>62</v>
      </c>
      <c r="B71" s="37">
        <v>1105</v>
      </c>
      <c r="C71" s="36">
        <v>2</v>
      </c>
      <c r="D71" s="36">
        <v>22</v>
      </c>
      <c r="E71" s="72">
        <f>SUM(C71:D71)</f>
        <v>24</v>
      </c>
      <c r="F71" s="36">
        <v>24</v>
      </c>
      <c r="G71" s="36">
        <v>24</v>
      </c>
      <c r="H71" s="36">
        <v>24</v>
      </c>
      <c r="I71" s="36">
        <v>25</v>
      </c>
      <c r="J71" s="72">
        <f>SUM(H71:I71)</f>
        <v>49</v>
      </c>
      <c r="K71" s="36">
        <v>25</v>
      </c>
      <c r="L71" s="36">
        <v>25</v>
      </c>
      <c r="M71" s="36">
        <v>25</v>
      </c>
      <c r="N71" s="36">
        <v>25</v>
      </c>
      <c r="O71" s="36">
        <v>25</v>
      </c>
      <c r="P71" s="72">
        <f>SUM(K71:O71)</f>
        <v>125</v>
      </c>
      <c r="Q71" s="36">
        <v>25</v>
      </c>
      <c r="R71" s="36">
        <v>25</v>
      </c>
      <c r="S71" s="36">
        <v>25</v>
      </c>
      <c r="T71" s="36">
        <v>25</v>
      </c>
      <c r="U71" s="36">
        <v>25</v>
      </c>
      <c r="V71" s="72">
        <f>SUM(Q71:U71)</f>
        <v>125</v>
      </c>
      <c r="W71" s="36">
        <v>25</v>
      </c>
      <c r="X71" s="36">
        <v>25</v>
      </c>
      <c r="Y71" s="36">
        <v>25</v>
      </c>
      <c r="Z71" s="36">
        <v>25</v>
      </c>
      <c r="AA71" s="36">
        <v>24</v>
      </c>
      <c r="AB71" s="72">
        <f>SUM(W71:AA71)</f>
        <v>124</v>
      </c>
      <c r="AC71" s="36">
        <v>114</v>
      </c>
      <c r="AD71" s="36">
        <v>102</v>
      </c>
      <c r="AE71" s="36">
        <v>91</v>
      </c>
      <c r="AF71" s="36">
        <v>76</v>
      </c>
      <c r="AG71" s="36">
        <v>58</v>
      </c>
      <c r="AH71" s="36">
        <v>44</v>
      </c>
      <c r="AI71" s="36">
        <v>33</v>
      </c>
      <c r="AJ71" s="36">
        <v>27</v>
      </c>
      <c r="AK71" s="36">
        <v>22</v>
      </c>
      <c r="AL71" s="36">
        <v>16</v>
      </c>
      <c r="AM71" s="36">
        <v>12</v>
      </c>
      <c r="AN71" s="36">
        <v>8</v>
      </c>
      <c r="AO71" s="36">
        <v>7</v>
      </c>
      <c r="AP71" s="72">
        <f>SUM(AL71:AO71)</f>
        <v>43</v>
      </c>
      <c r="AQ71" s="36">
        <v>296</v>
      </c>
      <c r="AR71" s="36">
        <v>31</v>
      </c>
      <c r="AS71" s="36">
        <v>25</v>
      </c>
    </row>
    <row r="72" spans="1:45" s="44" customFormat="1" ht="16.5" customHeight="1" thickBot="1">
      <c r="A72" s="28"/>
      <c r="B72" s="47"/>
      <c r="C72" s="41"/>
      <c r="D72" s="41"/>
      <c r="E72" s="73"/>
      <c r="F72" s="41"/>
      <c r="G72" s="41"/>
      <c r="H72" s="41"/>
      <c r="I72" s="41"/>
      <c r="J72" s="73"/>
      <c r="K72" s="41"/>
      <c r="L72" s="41"/>
      <c r="M72" s="41"/>
      <c r="N72" s="41"/>
      <c r="O72" s="41"/>
      <c r="P72" s="73"/>
      <c r="Q72" s="41"/>
      <c r="R72" s="41"/>
      <c r="S72" s="41"/>
      <c r="T72" s="41"/>
      <c r="U72" s="41"/>
      <c r="V72" s="73"/>
      <c r="W72" s="41"/>
      <c r="X72" s="41"/>
      <c r="Y72" s="41"/>
      <c r="Z72" s="41"/>
      <c r="AA72" s="41"/>
      <c r="AB72" s="73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73"/>
      <c r="AQ72" s="41"/>
      <c r="AR72" s="41"/>
      <c r="AS72" s="41"/>
    </row>
    <row r="73" spans="1:45" ht="16.5" customHeight="1" thickBot="1">
      <c r="A73" s="12" t="s">
        <v>63</v>
      </c>
      <c r="B73" s="27">
        <v>7231.5388126</v>
      </c>
      <c r="C73" s="26">
        <f aca="true" t="shared" si="41" ref="C73:Z73">SUM(C74:C78)</f>
        <v>12</v>
      </c>
      <c r="D73" s="26">
        <f t="shared" si="41"/>
        <v>144</v>
      </c>
      <c r="E73" s="70">
        <f t="shared" si="41"/>
        <v>156</v>
      </c>
      <c r="F73" s="26">
        <f t="shared" si="41"/>
        <v>155</v>
      </c>
      <c r="G73" s="26">
        <f t="shared" si="41"/>
        <v>158</v>
      </c>
      <c r="H73" s="26">
        <f t="shared" si="41"/>
        <v>159</v>
      </c>
      <c r="I73" s="26">
        <f t="shared" si="41"/>
        <v>161</v>
      </c>
      <c r="J73" s="70">
        <f t="shared" si="41"/>
        <v>320</v>
      </c>
      <c r="K73" s="26">
        <f t="shared" si="41"/>
        <v>161</v>
      </c>
      <c r="L73" s="26">
        <f t="shared" si="41"/>
        <v>162</v>
      </c>
      <c r="M73" s="26">
        <f t="shared" si="41"/>
        <v>163</v>
      </c>
      <c r="N73" s="26">
        <f t="shared" si="41"/>
        <v>162.880395</v>
      </c>
      <c r="O73" s="26">
        <f t="shared" si="41"/>
        <v>162.95236260000001</v>
      </c>
      <c r="P73" s="70">
        <f t="shared" si="41"/>
        <v>811.8327576</v>
      </c>
      <c r="Q73" s="26">
        <f t="shared" si="41"/>
        <v>162.798865</v>
      </c>
      <c r="R73" s="26">
        <f t="shared" si="41"/>
        <v>162</v>
      </c>
      <c r="S73" s="26">
        <f t="shared" si="41"/>
        <v>162</v>
      </c>
      <c r="T73" s="26">
        <f t="shared" si="41"/>
        <v>163</v>
      </c>
      <c r="U73" s="26">
        <f t="shared" si="41"/>
        <v>163</v>
      </c>
      <c r="V73" s="70">
        <f t="shared" si="41"/>
        <v>812.798865</v>
      </c>
      <c r="W73" s="26">
        <f t="shared" si="41"/>
        <v>162.880395</v>
      </c>
      <c r="X73" s="26">
        <f t="shared" si="41"/>
        <v>162.880395</v>
      </c>
      <c r="Y73" s="26">
        <f t="shared" si="41"/>
        <v>162</v>
      </c>
      <c r="Z73" s="26">
        <f t="shared" si="41"/>
        <v>160.1464</v>
      </c>
      <c r="AA73" s="26">
        <f aca="true" t="shared" si="42" ref="AA73:AL73">SUM(AA74:AA78)</f>
        <v>158</v>
      </c>
      <c r="AB73" s="70">
        <f t="shared" si="42"/>
        <v>805.90719</v>
      </c>
      <c r="AC73" s="26">
        <f t="shared" si="42"/>
        <v>750</v>
      </c>
      <c r="AD73" s="26">
        <f t="shared" si="42"/>
        <v>675</v>
      </c>
      <c r="AE73" s="26">
        <f t="shared" si="42"/>
        <v>591</v>
      </c>
      <c r="AF73" s="26">
        <f t="shared" si="42"/>
        <v>499</v>
      </c>
      <c r="AG73" s="26">
        <f t="shared" si="42"/>
        <v>383</v>
      </c>
      <c r="AH73" s="26">
        <f t="shared" si="42"/>
        <v>284</v>
      </c>
      <c r="AI73" s="26">
        <f t="shared" si="42"/>
        <v>223</v>
      </c>
      <c r="AJ73" s="26">
        <f t="shared" si="42"/>
        <v>179</v>
      </c>
      <c r="AK73" s="26">
        <f t="shared" si="42"/>
        <v>141</v>
      </c>
      <c r="AL73" s="26">
        <f t="shared" si="42"/>
        <v>107</v>
      </c>
      <c r="AM73" s="26">
        <f>SUM(AM74:AM78)</f>
        <v>80</v>
      </c>
      <c r="AN73" s="26">
        <f>SUM(AN74:AN78)</f>
        <v>53</v>
      </c>
      <c r="AO73" s="26">
        <f>SUM(AO74:AO78)</f>
        <v>47</v>
      </c>
      <c r="AP73" s="70">
        <f>SUM(AP74:AP78)</f>
        <v>287</v>
      </c>
      <c r="AQ73" s="26">
        <v>1937</v>
      </c>
      <c r="AR73" s="26">
        <v>200</v>
      </c>
      <c r="AS73" s="26">
        <v>159.99999999200003</v>
      </c>
    </row>
    <row r="74" spans="1:45" ht="16.5" customHeight="1">
      <c r="A74" s="35" t="s">
        <v>64</v>
      </c>
      <c r="B74" s="37">
        <v>1499.59773</v>
      </c>
      <c r="C74" s="36">
        <v>2</v>
      </c>
      <c r="D74" s="36">
        <v>28</v>
      </c>
      <c r="E74" s="72">
        <f>SUM(C74:D74)</f>
        <v>30</v>
      </c>
      <c r="F74" s="36">
        <v>30</v>
      </c>
      <c r="G74" s="36">
        <v>33</v>
      </c>
      <c r="H74" s="36">
        <v>34</v>
      </c>
      <c r="I74" s="36">
        <v>33</v>
      </c>
      <c r="J74" s="72">
        <f>SUM(H74:I74)</f>
        <v>67</v>
      </c>
      <c r="K74" s="36">
        <v>33</v>
      </c>
      <c r="L74" s="36">
        <v>34</v>
      </c>
      <c r="M74" s="36">
        <v>34</v>
      </c>
      <c r="N74" s="36">
        <v>34</v>
      </c>
      <c r="O74" s="36">
        <v>33.798865</v>
      </c>
      <c r="P74" s="72">
        <f>SUM(K74:O74)</f>
        <v>168.798865</v>
      </c>
      <c r="Q74" s="36">
        <v>33.798865</v>
      </c>
      <c r="R74" s="36">
        <v>34</v>
      </c>
      <c r="S74" s="36">
        <v>34</v>
      </c>
      <c r="T74" s="36">
        <v>34</v>
      </c>
      <c r="U74" s="36">
        <v>34</v>
      </c>
      <c r="V74" s="72">
        <f>SUM(Q74:U74)</f>
        <v>169.798865</v>
      </c>
      <c r="W74" s="36">
        <v>34</v>
      </c>
      <c r="X74" s="36">
        <v>34</v>
      </c>
      <c r="Y74" s="36">
        <v>34</v>
      </c>
      <c r="Z74" s="36">
        <v>33</v>
      </c>
      <c r="AA74" s="36">
        <v>33</v>
      </c>
      <c r="AB74" s="72">
        <f>SUM(W74:AA74)</f>
        <v>168</v>
      </c>
      <c r="AC74" s="36">
        <v>156</v>
      </c>
      <c r="AD74" s="36">
        <v>141</v>
      </c>
      <c r="AE74" s="36">
        <v>122</v>
      </c>
      <c r="AF74" s="36">
        <v>103</v>
      </c>
      <c r="AG74" s="36">
        <v>80</v>
      </c>
      <c r="AH74" s="36">
        <v>59</v>
      </c>
      <c r="AI74" s="36">
        <v>46</v>
      </c>
      <c r="AJ74" s="36">
        <v>37</v>
      </c>
      <c r="AK74" s="36">
        <v>29</v>
      </c>
      <c r="AL74" s="36">
        <v>22</v>
      </c>
      <c r="AM74" s="36">
        <v>17</v>
      </c>
      <c r="AN74" s="36">
        <v>11</v>
      </c>
      <c r="AO74" s="36">
        <v>10</v>
      </c>
      <c r="AP74" s="72">
        <f>SUM(AL74:AO74)</f>
        <v>60</v>
      </c>
      <c r="AQ74" s="36">
        <v>417</v>
      </c>
      <c r="AR74" s="36">
        <v>42</v>
      </c>
      <c r="AS74" s="36">
        <v>33.81686904</v>
      </c>
    </row>
    <row r="75" spans="1:45" ht="16.5" customHeight="1">
      <c r="A75" s="35" t="s">
        <v>65</v>
      </c>
      <c r="B75" s="37">
        <v>2642</v>
      </c>
      <c r="C75" s="36">
        <v>5</v>
      </c>
      <c r="D75" s="36">
        <v>64</v>
      </c>
      <c r="E75" s="72">
        <f>SUM(C75:D75)</f>
        <v>69</v>
      </c>
      <c r="F75" s="36">
        <v>68</v>
      </c>
      <c r="G75" s="36">
        <v>65</v>
      </c>
      <c r="H75" s="36">
        <v>65</v>
      </c>
      <c r="I75" s="36">
        <v>65</v>
      </c>
      <c r="J75" s="72">
        <f>SUM(H75:I75)</f>
        <v>130</v>
      </c>
      <c r="K75" s="36">
        <v>63</v>
      </c>
      <c r="L75" s="36">
        <v>63</v>
      </c>
      <c r="M75" s="36">
        <v>63</v>
      </c>
      <c r="N75" s="36">
        <v>62</v>
      </c>
      <c r="O75" s="36">
        <v>62</v>
      </c>
      <c r="P75" s="72">
        <f>SUM(K75:O75)</f>
        <v>313</v>
      </c>
      <c r="Q75" s="36">
        <v>62</v>
      </c>
      <c r="R75" s="36">
        <v>61</v>
      </c>
      <c r="S75" s="36">
        <v>61</v>
      </c>
      <c r="T75" s="36">
        <v>62</v>
      </c>
      <c r="U75" s="36">
        <v>62</v>
      </c>
      <c r="V75" s="72">
        <f>SUM(Q75:U75)</f>
        <v>308</v>
      </c>
      <c r="W75" s="36">
        <v>61</v>
      </c>
      <c r="X75" s="36">
        <v>61</v>
      </c>
      <c r="Y75" s="36">
        <v>60</v>
      </c>
      <c r="Z75" s="36">
        <v>59</v>
      </c>
      <c r="AA75" s="36">
        <v>58</v>
      </c>
      <c r="AB75" s="72">
        <f>SUM(W75:AA75)</f>
        <v>299</v>
      </c>
      <c r="AC75" s="36">
        <v>263</v>
      </c>
      <c r="AD75" s="36">
        <v>237</v>
      </c>
      <c r="AE75" s="36">
        <v>204</v>
      </c>
      <c r="AF75" s="36">
        <v>175</v>
      </c>
      <c r="AG75" s="36">
        <v>133</v>
      </c>
      <c r="AH75" s="36">
        <v>100</v>
      </c>
      <c r="AI75" s="36">
        <v>78</v>
      </c>
      <c r="AJ75" s="36">
        <v>63</v>
      </c>
      <c r="AK75" s="36">
        <v>50</v>
      </c>
      <c r="AL75" s="36">
        <v>34</v>
      </c>
      <c r="AM75" s="36">
        <v>24</v>
      </c>
      <c r="AN75" s="36">
        <v>15</v>
      </c>
      <c r="AO75" s="36">
        <v>14</v>
      </c>
      <c r="AP75" s="72">
        <f>SUM(AL75:AO75)</f>
        <v>87</v>
      </c>
      <c r="AQ75" s="36">
        <v>786</v>
      </c>
      <c r="AR75" s="36">
        <v>81</v>
      </c>
      <c r="AS75" s="36">
        <v>64.92943880000001</v>
      </c>
    </row>
    <row r="76" spans="1:45" ht="16.5" customHeight="1">
      <c r="A76" s="35" t="s">
        <v>66</v>
      </c>
      <c r="B76" s="37">
        <v>1752.6679800000002</v>
      </c>
      <c r="C76" s="36">
        <v>3</v>
      </c>
      <c r="D76" s="36">
        <v>30</v>
      </c>
      <c r="E76" s="72">
        <f>SUM(C76:D76)</f>
        <v>33</v>
      </c>
      <c r="F76" s="36">
        <v>33</v>
      </c>
      <c r="G76" s="36">
        <v>36</v>
      </c>
      <c r="H76" s="36">
        <v>37</v>
      </c>
      <c r="I76" s="36">
        <v>39</v>
      </c>
      <c r="J76" s="72">
        <f>SUM(H76:I76)</f>
        <v>76</v>
      </c>
      <c r="K76" s="36">
        <v>39</v>
      </c>
      <c r="L76" s="36">
        <v>39</v>
      </c>
      <c r="M76" s="36">
        <v>39</v>
      </c>
      <c r="N76" s="36">
        <v>39.880395</v>
      </c>
      <c r="O76" s="36">
        <v>39.880395</v>
      </c>
      <c r="P76" s="72">
        <f>SUM(K76:O76)</f>
        <v>196.76079</v>
      </c>
      <c r="Q76" s="36">
        <v>40</v>
      </c>
      <c r="R76" s="36">
        <v>40</v>
      </c>
      <c r="S76" s="36">
        <v>40</v>
      </c>
      <c r="T76" s="36">
        <v>40</v>
      </c>
      <c r="U76" s="36">
        <v>40</v>
      </c>
      <c r="V76" s="72">
        <f>SUM(Q76:U76)</f>
        <v>200</v>
      </c>
      <c r="W76" s="36">
        <v>39.880395</v>
      </c>
      <c r="X76" s="36">
        <v>39.880395</v>
      </c>
      <c r="Y76" s="36">
        <v>39</v>
      </c>
      <c r="Z76" s="36">
        <v>39.1464</v>
      </c>
      <c r="AA76" s="36">
        <v>39</v>
      </c>
      <c r="AB76" s="72">
        <f>SUM(W76:AA76)</f>
        <v>196.90719</v>
      </c>
      <c r="AC76" s="36">
        <v>183</v>
      </c>
      <c r="AD76" s="36">
        <v>165</v>
      </c>
      <c r="AE76" s="36">
        <v>145</v>
      </c>
      <c r="AF76" s="36">
        <v>122</v>
      </c>
      <c r="AG76" s="36">
        <v>94</v>
      </c>
      <c r="AH76" s="36">
        <v>69</v>
      </c>
      <c r="AI76" s="36">
        <v>55</v>
      </c>
      <c r="AJ76" s="36">
        <v>44</v>
      </c>
      <c r="AK76" s="36">
        <v>34</v>
      </c>
      <c r="AL76" s="36">
        <v>26</v>
      </c>
      <c r="AM76" s="36">
        <v>20</v>
      </c>
      <c r="AN76" s="36">
        <v>13</v>
      </c>
      <c r="AO76" s="36">
        <v>11</v>
      </c>
      <c r="AP76" s="72">
        <f>SUM(AL76:AO76)</f>
        <v>70</v>
      </c>
      <c r="AQ76" s="36">
        <v>454</v>
      </c>
      <c r="AR76" s="36">
        <v>47</v>
      </c>
      <c r="AS76" s="36">
        <v>37.466360351999995</v>
      </c>
    </row>
    <row r="77" spans="1:45" ht="16.5" customHeight="1">
      <c r="A77" s="35" t="s">
        <v>67</v>
      </c>
      <c r="B77" s="37">
        <v>932</v>
      </c>
      <c r="C77" s="36">
        <v>1</v>
      </c>
      <c r="D77" s="36">
        <v>14</v>
      </c>
      <c r="E77" s="72">
        <f>SUM(C77:D77)</f>
        <v>15</v>
      </c>
      <c r="F77" s="36">
        <v>15</v>
      </c>
      <c r="G77" s="36">
        <v>15</v>
      </c>
      <c r="H77" s="36">
        <v>15</v>
      </c>
      <c r="I77" s="36">
        <v>16</v>
      </c>
      <c r="J77" s="72">
        <f>SUM(H77:I77)</f>
        <v>31</v>
      </c>
      <c r="K77" s="36">
        <v>17</v>
      </c>
      <c r="L77" s="36">
        <v>17</v>
      </c>
      <c r="M77" s="36">
        <v>18</v>
      </c>
      <c r="N77" s="36">
        <v>18</v>
      </c>
      <c r="O77" s="36">
        <v>18</v>
      </c>
      <c r="P77" s="72">
        <f>SUM(K77:O77)</f>
        <v>88</v>
      </c>
      <c r="Q77" s="36">
        <v>18</v>
      </c>
      <c r="R77" s="36">
        <v>18</v>
      </c>
      <c r="S77" s="36">
        <v>18</v>
      </c>
      <c r="T77" s="36">
        <v>18</v>
      </c>
      <c r="U77" s="36">
        <v>18</v>
      </c>
      <c r="V77" s="72">
        <f>SUM(Q77:U77)</f>
        <v>90</v>
      </c>
      <c r="W77" s="36">
        <v>19</v>
      </c>
      <c r="X77" s="36">
        <v>19</v>
      </c>
      <c r="Y77" s="36">
        <v>20</v>
      </c>
      <c r="Z77" s="36">
        <v>20</v>
      </c>
      <c r="AA77" s="36">
        <v>19</v>
      </c>
      <c r="AB77" s="72">
        <f>SUM(W77:AA77)</f>
        <v>97</v>
      </c>
      <c r="AC77" s="36">
        <v>105</v>
      </c>
      <c r="AD77" s="36">
        <v>94</v>
      </c>
      <c r="AE77" s="36">
        <v>88</v>
      </c>
      <c r="AF77" s="36">
        <v>71</v>
      </c>
      <c r="AG77" s="36">
        <v>54</v>
      </c>
      <c r="AH77" s="36">
        <v>40</v>
      </c>
      <c r="AI77" s="36">
        <v>31</v>
      </c>
      <c r="AJ77" s="36">
        <v>25</v>
      </c>
      <c r="AK77" s="36">
        <v>20</v>
      </c>
      <c r="AL77" s="36">
        <v>19</v>
      </c>
      <c r="AM77" s="36">
        <v>14</v>
      </c>
      <c r="AN77" s="36">
        <v>11</v>
      </c>
      <c r="AO77" s="36">
        <v>9</v>
      </c>
      <c r="AP77" s="72">
        <f>SUM(AL77:AO77)</f>
        <v>53</v>
      </c>
      <c r="AQ77" s="36">
        <v>188</v>
      </c>
      <c r="AR77" s="36">
        <v>20</v>
      </c>
      <c r="AS77" s="36">
        <v>15.5169018704</v>
      </c>
    </row>
    <row r="78" spans="1:45" ht="16.5" customHeight="1">
      <c r="A78" s="35" t="s">
        <v>68</v>
      </c>
      <c r="B78" s="37">
        <v>405.2731026</v>
      </c>
      <c r="C78" s="36">
        <v>1</v>
      </c>
      <c r="D78" s="36">
        <v>8</v>
      </c>
      <c r="E78" s="72">
        <f>SUM(C78:D78)</f>
        <v>9</v>
      </c>
      <c r="F78" s="36">
        <v>9</v>
      </c>
      <c r="G78" s="36">
        <v>9</v>
      </c>
      <c r="H78" s="36">
        <v>8</v>
      </c>
      <c r="I78" s="36">
        <v>8</v>
      </c>
      <c r="J78" s="72">
        <f>SUM(H78:I78)</f>
        <v>16</v>
      </c>
      <c r="K78" s="36">
        <v>9</v>
      </c>
      <c r="L78" s="36">
        <v>9</v>
      </c>
      <c r="M78" s="36">
        <v>9</v>
      </c>
      <c r="N78" s="36">
        <v>9</v>
      </c>
      <c r="O78" s="36">
        <v>9.273102600000001</v>
      </c>
      <c r="P78" s="72">
        <f>SUM(K78:O78)</f>
        <v>45.2731026</v>
      </c>
      <c r="Q78" s="36">
        <v>9</v>
      </c>
      <c r="R78" s="36">
        <v>9</v>
      </c>
      <c r="S78" s="36">
        <v>9</v>
      </c>
      <c r="T78" s="36">
        <v>9</v>
      </c>
      <c r="U78" s="36">
        <v>9</v>
      </c>
      <c r="V78" s="72">
        <f>SUM(Q78:U78)</f>
        <v>45</v>
      </c>
      <c r="W78" s="36">
        <v>9</v>
      </c>
      <c r="X78" s="36">
        <v>9</v>
      </c>
      <c r="Y78" s="36">
        <v>9</v>
      </c>
      <c r="Z78" s="36">
        <v>9</v>
      </c>
      <c r="AA78" s="36">
        <v>9</v>
      </c>
      <c r="AB78" s="72">
        <f>SUM(W78:AA78)</f>
        <v>45</v>
      </c>
      <c r="AC78" s="36">
        <v>43</v>
      </c>
      <c r="AD78" s="36">
        <v>38</v>
      </c>
      <c r="AE78" s="36">
        <v>32</v>
      </c>
      <c r="AF78" s="36">
        <v>28</v>
      </c>
      <c r="AG78" s="36">
        <v>22</v>
      </c>
      <c r="AH78" s="36">
        <v>16</v>
      </c>
      <c r="AI78" s="36">
        <v>13</v>
      </c>
      <c r="AJ78" s="36">
        <v>10</v>
      </c>
      <c r="AK78" s="36">
        <v>8</v>
      </c>
      <c r="AL78" s="36">
        <v>6</v>
      </c>
      <c r="AM78" s="36">
        <v>5</v>
      </c>
      <c r="AN78" s="36">
        <v>3</v>
      </c>
      <c r="AO78" s="36">
        <v>3</v>
      </c>
      <c r="AP78" s="72">
        <f>SUM(AL78:AO78)</f>
        <v>17</v>
      </c>
      <c r="AQ78" s="36">
        <v>92</v>
      </c>
      <c r="AR78" s="36">
        <v>10</v>
      </c>
      <c r="AS78" s="36">
        <v>8.2704299296</v>
      </c>
    </row>
    <row r="79" spans="1:45" s="44" customFormat="1" ht="16.5" customHeight="1" thickBot="1">
      <c r="A79" s="28"/>
      <c r="B79" s="47"/>
      <c r="C79" s="41"/>
      <c r="D79" s="41"/>
      <c r="E79" s="73"/>
      <c r="F79" s="41"/>
      <c r="G79" s="41"/>
      <c r="H79" s="41"/>
      <c r="I79" s="41"/>
      <c r="J79" s="73"/>
      <c r="K79" s="41"/>
      <c r="L79" s="41"/>
      <c r="M79" s="41"/>
      <c r="N79" s="41"/>
      <c r="O79" s="41"/>
      <c r="P79" s="73"/>
      <c r="Q79" s="41"/>
      <c r="R79" s="41"/>
      <c r="S79" s="41"/>
      <c r="T79" s="41"/>
      <c r="U79" s="41"/>
      <c r="V79" s="73"/>
      <c r="W79" s="41"/>
      <c r="X79" s="41"/>
      <c r="Y79" s="41"/>
      <c r="Z79" s="41"/>
      <c r="AA79" s="41"/>
      <c r="AB79" s="73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73"/>
      <c r="AQ79" s="41"/>
      <c r="AR79" s="41"/>
      <c r="AS79" s="41"/>
    </row>
    <row r="80" spans="1:45" ht="16.5" customHeight="1" thickBot="1">
      <c r="A80" s="12" t="s">
        <v>69</v>
      </c>
      <c r="B80" s="26">
        <v>13584.3642236</v>
      </c>
      <c r="C80" s="26">
        <f aca="true" t="shared" si="43" ref="C80:Z80">SUM(C81:C85)</f>
        <v>22.543644800000003</v>
      </c>
      <c r="D80" s="26">
        <f t="shared" si="43"/>
        <v>271.45635519999996</v>
      </c>
      <c r="E80" s="70">
        <f t="shared" si="43"/>
        <v>294</v>
      </c>
      <c r="F80" s="26">
        <f t="shared" si="43"/>
        <v>294</v>
      </c>
      <c r="G80" s="26">
        <f t="shared" si="43"/>
        <v>296</v>
      </c>
      <c r="H80" s="26">
        <f t="shared" si="43"/>
        <v>300</v>
      </c>
      <c r="I80" s="26">
        <f t="shared" si="43"/>
        <v>301.3642236</v>
      </c>
      <c r="J80" s="70">
        <f t="shared" si="43"/>
        <v>601.3642236000001</v>
      </c>
      <c r="K80" s="26">
        <f t="shared" si="43"/>
        <v>303</v>
      </c>
      <c r="L80" s="26">
        <f t="shared" si="43"/>
        <v>305</v>
      </c>
      <c r="M80" s="26">
        <f t="shared" si="43"/>
        <v>305</v>
      </c>
      <c r="N80" s="26">
        <f t="shared" si="43"/>
        <v>306</v>
      </c>
      <c r="O80" s="26">
        <f t="shared" si="43"/>
        <v>306.46994159999997</v>
      </c>
      <c r="P80" s="70">
        <f t="shared" si="43"/>
        <v>1525.4699415999999</v>
      </c>
      <c r="Q80" s="26">
        <f t="shared" si="43"/>
        <v>306</v>
      </c>
      <c r="R80" s="26">
        <f t="shared" si="43"/>
        <v>305</v>
      </c>
      <c r="S80" s="26">
        <f t="shared" si="43"/>
        <v>306</v>
      </c>
      <c r="T80" s="26">
        <f t="shared" si="43"/>
        <v>305</v>
      </c>
      <c r="U80" s="26">
        <f t="shared" si="43"/>
        <v>306</v>
      </c>
      <c r="V80" s="70">
        <f t="shared" si="43"/>
        <v>1528</v>
      </c>
      <c r="W80" s="26">
        <f t="shared" si="43"/>
        <v>306</v>
      </c>
      <c r="X80" s="26">
        <f t="shared" si="43"/>
        <v>306</v>
      </c>
      <c r="Y80" s="26">
        <f t="shared" si="43"/>
        <v>305</v>
      </c>
      <c r="Z80" s="26">
        <f t="shared" si="43"/>
        <v>302</v>
      </c>
      <c r="AA80" s="26">
        <f aca="true" t="shared" si="44" ref="AA80:AL80">SUM(AA81:AA85)</f>
        <v>297</v>
      </c>
      <c r="AB80" s="70">
        <f t="shared" si="44"/>
        <v>1516</v>
      </c>
      <c r="AC80" s="26">
        <f t="shared" si="44"/>
        <v>1410</v>
      </c>
      <c r="AD80" s="26">
        <f t="shared" si="44"/>
        <v>1268</v>
      </c>
      <c r="AE80" s="26">
        <f t="shared" si="44"/>
        <v>1114</v>
      </c>
      <c r="AF80" s="26">
        <f t="shared" si="44"/>
        <v>938</v>
      </c>
      <c r="AG80" s="26">
        <f t="shared" si="44"/>
        <v>718</v>
      </c>
      <c r="AH80" s="26">
        <f t="shared" si="44"/>
        <v>532</v>
      </c>
      <c r="AI80" s="26">
        <f t="shared" si="44"/>
        <v>417</v>
      </c>
      <c r="AJ80" s="26">
        <f t="shared" si="44"/>
        <v>335</v>
      </c>
      <c r="AK80" s="26">
        <f t="shared" si="44"/>
        <v>265</v>
      </c>
      <c r="AL80" s="26">
        <f t="shared" si="44"/>
        <v>202</v>
      </c>
      <c r="AM80" s="26">
        <f>SUM(AM81:AM85)</f>
        <v>145</v>
      </c>
      <c r="AN80" s="26">
        <f>SUM(AN81:AN85)</f>
        <v>98</v>
      </c>
      <c r="AO80" s="26">
        <f>SUM(AO81:AO85)</f>
        <v>88</v>
      </c>
      <c r="AP80" s="70">
        <f>SUM(AP81:AP85)</f>
        <v>533</v>
      </c>
      <c r="AQ80" s="26">
        <v>3638</v>
      </c>
      <c r="AR80" s="26">
        <v>378</v>
      </c>
      <c r="AS80" s="26">
        <v>301.8294243070206</v>
      </c>
    </row>
    <row r="81" spans="1:45" ht="16.5" customHeight="1">
      <c r="A81" s="35" t="s">
        <v>70</v>
      </c>
      <c r="B81" s="37">
        <v>8657</v>
      </c>
      <c r="C81" s="36">
        <v>11</v>
      </c>
      <c r="D81" s="36">
        <v>161</v>
      </c>
      <c r="E81" s="72">
        <f>SUM(C81:D81)</f>
        <v>172</v>
      </c>
      <c r="F81" s="36">
        <v>172</v>
      </c>
      <c r="G81" s="36">
        <v>174</v>
      </c>
      <c r="H81" s="36">
        <v>176</v>
      </c>
      <c r="I81" s="36">
        <v>177</v>
      </c>
      <c r="J81" s="72">
        <f>SUM(H81:I81)</f>
        <v>353</v>
      </c>
      <c r="K81" s="36">
        <v>177</v>
      </c>
      <c r="L81" s="36">
        <v>180</v>
      </c>
      <c r="M81" s="36">
        <v>183</v>
      </c>
      <c r="N81" s="36">
        <v>184</v>
      </c>
      <c r="O81" s="36">
        <v>183</v>
      </c>
      <c r="P81" s="72">
        <f>SUM(K81:O81)</f>
        <v>907</v>
      </c>
      <c r="Q81" s="36">
        <v>184</v>
      </c>
      <c r="R81" s="36">
        <v>182</v>
      </c>
      <c r="S81" s="36">
        <v>183</v>
      </c>
      <c r="T81" s="36">
        <v>182</v>
      </c>
      <c r="U81" s="36">
        <v>183</v>
      </c>
      <c r="V81" s="72">
        <f>SUM(Q81:U81)</f>
        <v>914</v>
      </c>
      <c r="W81" s="36">
        <v>183</v>
      </c>
      <c r="X81" s="36">
        <v>182</v>
      </c>
      <c r="Y81" s="36">
        <v>183</v>
      </c>
      <c r="Z81" s="36">
        <v>182</v>
      </c>
      <c r="AA81" s="36">
        <v>178</v>
      </c>
      <c r="AB81" s="72">
        <f>SUM(W81:AA81)</f>
        <v>908</v>
      </c>
      <c r="AC81" s="36">
        <v>958</v>
      </c>
      <c r="AD81" s="36">
        <v>850</v>
      </c>
      <c r="AE81" s="36">
        <v>748</v>
      </c>
      <c r="AF81" s="36">
        <v>631</v>
      </c>
      <c r="AG81" s="36">
        <v>486</v>
      </c>
      <c r="AH81" s="36">
        <v>358</v>
      </c>
      <c r="AI81" s="36">
        <v>276</v>
      </c>
      <c r="AJ81" s="36">
        <v>222</v>
      </c>
      <c r="AK81" s="36">
        <v>175</v>
      </c>
      <c r="AL81" s="36">
        <v>134</v>
      </c>
      <c r="AM81" s="36">
        <v>96</v>
      </c>
      <c r="AN81" s="36">
        <v>65</v>
      </c>
      <c r="AO81" s="36">
        <v>58</v>
      </c>
      <c r="AP81" s="72">
        <f>SUM(AL81:AO81)</f>
        <v>353</v>
      </c>
      <c r="AQ81" s="36">
        <v>2115</v>
      </c>
      <c r="AR81" s="36">
        <v>210</v>
      </c>
      <c r="AS81" s="36">
        <v>173</v>
      </c>
    </row>
    <row r="82" spans="1:45" ht="16.5" customHeight="1">
      <c r="A82" s="35" t="s">
        <v>71</v>
      </c>
      <c r="B82" s="37">
        <v>286.3642236</v>
      </c>
      <c r="C82" s="36">
        <v>0.5564222999999999</v>
      </c>
      <c r="D82" s="36">
        <v>6.4435777000000005</v>
      </c>
      <c r="E82" s="72">
        <f>SUM(C82:D82)</f>
        <v>7</v>
      </c>
      <c r="F82" s="36">
        <v>7</v>
      </c>
      <c r="G82" s="36">
        <v>7</v>
      </c>
      <c r="H82" s="36">
        <v>7</v>
      </c>
      <c r="I82" s="36">
        <v>6.3642236</v>
      </c>
      <c r="J82" s="72">
        <f>SUM(H82:I82)</f>
        <v>13.364223599999999</v>
      </c>
      <c r="K82" s="36">
        <v>7</v>
      </c>
      <c r="L82" s="36">
        <v>7</v>
      </c>
      <c r="M82" s="36">
        <v>6</v>
      </c>
      <c r="N82" s="36">
        <v>6</v>
      </c>
      <c r="O82" s="36">
        <v>6.469941599999999</v>
      </c>
      <c r="P82" s="72">
        <f>SUM(K82:O82)</f>
        <v>32.4699416</v>
      </c>
      <c r="Q82" s="36">
        <v>6</v>
      </c>
      <c r="R82" s="36">
        <v>6</v>
      </c>
      <c r="S82" s="36">
        <v>6</v>
      </c>
      <c r="T82" s="36">
        <v>6</v>
      </c>
      <c r="U82" s="36">
        <v>6</v>
      </c>
      <c r="V82" s="72">
        <f>SUM(Q82:U82)</f>
        <v>30</v>
      </c>
      <c r="W82" s="36">
        <v>6</v>
      </c>
      <c r="X82" s="36">
        <v>6</v>
      </c>
      <c r="Y82" s="36">
        <v>6</v>
      </c>
      <c r="Z82" s="36">
        <v>6</v>
      </c>
      <c r="AA82" s="36">
        <v>6</v>
      </c>
      <c r="AB82" s="72">
        <f>SUM(W82:AA82)</f>
        <v>30</v>
      </c>
      <c r="AC82" s="36">
        <v>30</v>
      </c>
      <c r="AD82" s="36">
        <v>27</v>
      </c>
      <c r="AE82" s="36">
        <v>24</v>
      </c>
      <c r="AF82" s="36">
        <v>20</v>
      </c>
      <c r="AG82" s="36">
        <v>15</v>
      </c>
      <c r="AH82" s="36">
        <v>11</v>
      </c>
      <c r="AI82" s="36">
        <v>9</v>
      </c>
      <c r="AJ82" s="36">
        <v>7</v>
      </c>
      <c r="AK82" s="36">
        <v>6</v>
      </c>
      <c r="AL82" s="36">
        <v>4</v>
      </c>
      <c r="AM82" s="36">
        <v>3</v>
      </c>
      <c r="AN82" s="36">
        <v>2</v>
      </c>
      <c r="AO82" s="36">
        <v>2</v>
      </c>
      <c r="AP82" s="72">
        <f>SUM(AL82:AO82)</f>
        <v>11</v>
      </c>
      <c r="AQ82" s="36">
        <v>135</v>
      </c>
      <c r="AR82" s="36">
        <v>10</v>
      </c>
      <c r="AS82" s="36">
        <v>8</v>
      </c>
    </row>
    <row r="83" spans="1:45" ht="16.5" customHeight="1">
      <c r="A83" s="35" t="s">
        <v>72</v>
      </c>
      <c r="B83" s="37">
        <v>3408</v>
      </c>
      <c r="C83" s="36">
        <v>8</v>
      </c>
      <c r="D83" s="36">
        <v>76</v>
      </c>
      <c r="E83" s="72">
        <f>SUM(C83:D83)</f>
        <v>84</v>
      </c>
      <c r="F83" s="36">
        <v>84</v>
      </c>
      <c r="G83" s="36">
        <v>84</v>
      </c>
      <c r="H83" s="36">
        <v>86</v>
      </c>
      <c r="I83" s="36">
        <v>87</v>
      </c>
      <c r="J83" s="72">
        <f>SUM(H83:I83)</f>
        <v>173</v>
      </c>
      <c r="K83" s="36">
        <v>88</v>
      </c>
      <c r="L83" s="36">
        <v>88</v>
      </c>
      <c r="M83" s="36">
        <v>87</v>
      </c>
      <c r="N83" s="36">
        <v>87</v>
      </c>
      <c r="O83" s="36">
        <v>87</v>
      </c>
      <c r="P83" s="72">
        <f>SUM(K83:O83)</f>
        <v>437</v>
      </c>
      <c r="Q83" s="36">
        <v>88</v>
      </c>
      <c r="R83" s="36">
        <v>88</v>
      </c>
      <c r="S83" s="36">
        <v>88</v>
      </c>
      <c r="T83" s="36">
        <v>89</v>
      </c>
      <c r="U83" s="36">
        <v>89</v>
      </c>
      <c r="V83" s="72">
        <f>SUM(Q83:U83)</f>
        <v>442</v>
      </c>
      <c r="W83" s="36">
        <v>89</v>
      </c>
      <c r="X83" s="36">
        <v>89</v>
      </c>
      <c r="Y83" s="36">
        <v>88</v>
      </c>
      <c r="Z83" s="36">
        <v>87</v>
      </c>
      <c r="AA83" s="36">
        <v>86</v>
      </c>
      <c r="AB83" s="72">
        <f>SUM(W83:AA83)</f>
        <v>439</v>
      </c>
      <c r="AC83" s="36">
        <v>304</v>
      </c>
      <c r="AD83" s="36">
        <v>281</v>
      </c>
      <c r="AE83" s="36">
        <v>246</v>
      </c>
      <c r="AF83" s="36">
        <v>206</v>
      </c>
      <c r="AG83" s="36">
        <v>155</v>
      </c>
      <c r="AH83" s="36">
        <v>117</v>
      </c>
      <c r="AI83" s="36">
        <v>96</v>
      </c>
      <c r="AJ83" s="36">
        <v>77</v>
      </c>
      <c r="AK83" s="36">
        <v>61</v>
      </c>
      <c r="AL83" s="36">
        <v>46</v>
      </c>
      <c r="AM83" s="36">
        <v>33</v>
      </c>
      <c r="AN83" s="36">
        <v>23</v>
      </c>
      <c r="AO83" s="36">
        <v>20</v>
      </c>
      <c r="AP83" s="72">
        <f>SUM(AL83:AO83)</f>
        <v>122</v>
      </c>
      <c r="AQ83" s="36">
        <v>818</v>
      </c>
      <c r="AR83" s="36">
        <v>115</v>
      </c>
      <c r="AS83" s="36">
        <v>88</v>
      </c>
    </row>
    <row r="84" spans="1:45" ht="16.5" customHeight="1">
      <c r="A84" s="35" t="s">
        <v>73</v>
      </c>
      <c r="B84" s="37">
        <v>1030</v>
      </c>
      <c r="C84" s="36">
        <v>1.9872225000000001</v>
      </c>
      <c r="D84" s="36">
        <v>23.0127775</v>
      </c>
      <c r="E84" s="72">
        <f>SUM(C84:D84)</f>
        <v>25</v>
      </c>
      <c r="F84" s="36">
        <v>25</v>
      </c>
      <c r="G84" s="36">
        <v>25</v>
      </c>
      <c r="H84" s="36">
        <v>25</v>
      </c>
      <c r="I84" s="36">
        <v>25</v>
      </c>
      <c r="J84" s="72">
        <f>SUM(H84:I84)</f>
        <v>50</v>
      </c>
      <c r="K84" s="36">
        <v>25</v>
      </c>
      <c r="L84" s="36">
        <v>25</v>
      </c>
      <c r="M84" s="36">
        <v>24</v>
      </c>
      <c r="N84" s="36">
        <v>23</v>
      </c>
      <c r="O84" s="36">
        <v>24</v>
      </c>
      <c r="P84" s="72">
        <f>SUM(K84:O84)</f>
        <v>121</v>
      </c>
      <c r="Q84" s="36">
        <v>23</v>
      </c>
      <c r="R84" s="36">
        <v>23</v>
      </c>
      <c r="S84" s="36">
        <v>23</v>
      </c>
      <c r="T84" s="36">
        <v>23</v>
      </c>
      <c r="U84" s="36">
        <v>23</v>
      </c>
      <c r="V84" s="72">
        <f>SUM(Q84:U84)</f>
        <v>115</v>
      </c>
      <c r="W84" s="36">
        <v>23</v>
      </c>
      <c r="X84" s="36">
        <v>23</v>
      </c>
      <c r="Y84" s="36">
        <v>22</v>
      </c>
      <c r="Z84" s="36">
        <v>22</v>
      </c>
      <c r="AA84" s="36">
        <v>22</v>
      </c>
      <c r="AB84" s="72">
        <f>SUM(W84:AA84)</f>
        <v>112</v>
      </c>
      <c r="AC84" s="36">
        <v>104</v>
      </c>
      <c r="AD84" s="36">
        <v>94</v>
      </c>
      <c r="AE84" s="36">
        <v>82</v>
      </c>
      <c r="AF84" s="36">
        <v>69</v>
      </c>
      <c r="AG84" s="36">
        <v>53</v>
      </c>
      <c r="AH84" s="36">
        <v>39</v>
      </c>
      <c r="AI84" s="36">
        <v>31</v>
      </c>
      <c r="AJ84" s="36">
        <v>25</v>
      </c>
      <c r="AK84" s="36">
        <v>20</v>
      </c>
      <c r="AL84" s="36">
        <v>15</v>
      </c>
      <c r="AM84" s="36">
        <v>11</v>
      </c>
      <c r="AN84" s="36">
        <v>7</v>
      </c>
      <c r="AO84" s="36">
        <v>7</v>
      </c>
      <c r="AP84" s="72">
        <f>SUM(AL84:AO84)</f>
        <v>40</v>
      </c>
      <c r="AQ84" s="36">
        <v>525</v>
      </c>
      <c r="AR84" s="36">
        <v>36</v>
      </c>
      <c r="AS84" s="36">
        <v>28</v>
      </c>
    </row>
    <row r="85" spans="1:45" ht="16.5" customHeight="1">
      <c r="A85" s="35" t="s">
        <v>74</v>
      </c>
      <c r="B85" s="37">
        <v>203</v>
      </c>
      <c r="C85" s="36">
        <v>1</v>
      </c>
      <c r="D85" s="36">
        <v>5</v>
      </c>
      <c r="E85" s="72">
        <f>SUM(C85:D85)</f>
        <v>6</v>
      </c>
      <c r="F85" s="36">
        <v>6</v>
      </c>
      <c r="G85" s="36">
        <v>6</v>
      </c>
      <c r="H85" s="36">
        <v>6</v>
      </c>
      <c r="I85" s="36">
        <v>6</v>
      </c>
      <c r="J85" s="72">
        <f>SUM(H85:I85)</f>
        <v>12</v>
      </c>
      <c r="K85" s="36">
        <v>6</v>
      </c>
      <c r="L85" s="36">
        <v>5</v>
      </c>
      <c r="M85" s="36">
        <v>5</v>
      </c>
      <c r="N85" s="36">
        <v>6</v>
      </c>
      <c r="O85" s="36">
        <v>6</v>
      </c>
      <c r="P85" s="72">
        <f>SUM(K85:O85)</f>
        <v>28</v>
      </c>
      <c r="Q85" s="36">
        <v>5</v>
      </c>
      <c r="R85" s="36">
        <v>6</v>
      </c>
      <c r="S85" s="36">
        <v>6</v>
      </c>
      <c r="T85" s="36">
        <v>5</v>
      </c>
      <c r="U85" s="36">
        <v>5</v>
      </c>
      <c r="V85" s="72">
        <f>SUM(Q85:U85)</f>
        <v>27</v>
      </c>
      <c r="W85" s="36">
        <v>5</v>
      </c>
      <c r="X85" s="36">
        <v>6</v>
      </c>
      <c r="Y85" s="36">
        <v>6</v>
      </c>
      <c r="Z85" s="36">
        <v>5</v>
      </c>
      <c r="AA85" s="36">
        <v>5</v>
      </c>
      <c r="AB85" s="72">
        <f>SUM(W85:AA85)</f>
        <v>27</v>
      </c>
      <c r="AC85" s="36">
        <v>14</v>
      </c>
      <c r="AD85" s="36">
        <v>16</v>
      </c>
      <c r="AE85" s="36">
        <v>14</v>
      </c>
      <c r="AF85" s="36">
        <v>12</v>
      </c>
      <c r="AG85" s="36">
        <v>9</v>
      </c>
      <c r="AH85" s="36">
        <v>7</v>
      </c>
      <c r="AI85" s="36">
        <v>5</v>
      </c>
      <c r="AJ85" s="36">
        <v>4</v>
      </c>
      <c r="AK85" s="36">
        <v>3</v>
      </c>
      <c r="AL85" s="36">
        <v>3</v>
      </c>
      <c r="AM85" s="36">
        <v>2</v>
      </c>
      <c r="AN85" s="36">
        <v>1</v>
      </c>
      <c r="AO85" s="36">
        <v>1</v>
      </c>
      <c r="AP85" s="72">
        <f>SUM(AL85:AO85)</f>
        <v>7</v>
      </c>
      <c r="AQ85" s="36">
        <v>45</v>
      </c>
      <c r="AR85" s="36">
        <v>7</v>
      </c>
      <c r="AS85" s="36">
        <v>4.8294243070205995</v>
      </c>
    </row>
    <row r="86" spans="1:45" s="18" customFormat="1" ht="16.5" customHeight="1" thickBot="1">
      <c r="A86" s="48"/>
      <c r="B86" s="50"/>
      <c r="C86" s="49"/>
      <c r="D86" s="49"/>
      <c r="E86" s="74"/>
      <c r="F86" s="49"/>
      <c r="G86" s="49"/>
      <c r="H86" s="49"/>
      <c r="I86" s="49"/>
      <c r="J86" s="74"/>
      <c r="K86" s="49"/>
      <c r="L86" s="49"/>
      <c r="M86" s="49"/>
      <c r="N86" s="49"/>
      <c r="O86" s="49"/>
      <c r="P86" s="74"/>
      <c r="Q86" s="49"/>
      <c r="R86" s="49"/>
      <c r="S86" s="49"/>
      <c r="T86" s="49"/>
      <c r="U86" s="49"/>
      <c r="V86" s="74"/>
      <c r="W86" s="49"/>
      <c r="X86" s="49"/>
      <c r="Y86" s="49"/>
      <c r="Z86" s="49"/>
      <c r="AA86" s="49"/>
      <c r="AB86" s="74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</row>
    <row r="87" ht="12.75">
      <c r="A87" s="54" t="s">
        <v>95</v>
      </c>
    </row>
    <row r="88" ht="12.75">
      <c r="A88" s="54"/>
    </row>
  </sheetData>
  <sheetProtection/>
  <protectedRanges>
    <protectedRange password="CC59" sqref="E5 A6:AS87" name="Rango1"/>
  </protectedRanges>
  <mergeCells count="23">
    <mergeCell ref="A1:AS1"/>
    <mergeCell ref="A2:AS2"/>
    <mergeCell ref="A3:AS3"/>
    <mergeCell ref="I4:J4"/>
    <mergeCell ref="T4:V4"/>
    <mergeCell ref="AA4:AB4"/>
    <mergeCell ref="AQ4:AS4"/>
    <mergeCell ref="AA5:AB5"/>
    <mergeCell ref="K6:V6"/>
    <mergeCell ref="AQ6:AS6"/>
    <mergeCell ref="B45:B47"/>
    <mergeCell ref="AC45:AL45"/>
    <mergeCell ref="AQ45:AS45"/>
    <mergeCell ref="B6:B8"/>
    <mergeCell ref="AQ5:AS5"/>
    <mergeCell ref="I5:J5"/>
    <mergeCell ref="T5:V5"/>
    <mergeCell ref="K45:V45"/>
    <mergeCell ref="W45:AB45"/>
    <mergeCell ref="C45:J45"/>
    <mergeCell ref="AC6:AP6"/>
    <mergeCell ref="C6:J6"/>
    <mergeCell ref="W6:AB6"/>
  </mergeCells>
  <printOptions/>
  <pageMargins left="0.24" right="0.56" top="0.25" bottom="0.32" header="0" footer="0"/>
  <pageSetup horizontalDpi="360" verticalDpi="360" orientation="landscape" paperSize="9" scale="3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 Autorizado</dc:creator>
  <cp:keywords/>
  <dc:description/>
  <cp:lastModifiedBy>Jixson Arroyo Medina</cp:lastModifiedBy>
  <cp:lastPrinted>2005-04-22T13:43:28Z</cp:lastPrinted>
  <dcterms:created xsi:type="dcterms:W3CDTF">1999-02-10T23:39:50Z</dcterms:created>
  <dcterms:modified xsi:type="dcterms:W3CDTF">2013-12-17T13:13:46Z</dcterms:modified>
  <cp:category/>
  <cp:version/>
  <cp:contentType/>
  <cp:contentStatus/>
</cp:coreProperties>
</file>